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2017'!$A$8:$J$75</definedName>
    <definedName name="A_impresión_IM">#REF!</definedName>
    <definedName name="_xlnm.Print_Area" localSheetId="0">'FEBRERO 2017'!$A$1:$S$68</definedName>
    <definedName name="TOTALA" localSheetId="0">'FEBRERO 2017'!$E$68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<sst xmlns="http://schemas.openxmlformats.org/spreadsheetml/2006/main" count="52" uniqueCount="48">
  <si>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</si>
  <si>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</si>
  <si>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</si>
  <si>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</si>
  <si>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</si>
  <si>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</si>
  <si>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</si>
  <si>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</si>
  <si>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</si>
  <si>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</si>
  <si>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</si>
  <si>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VENTA DE BIENES MUNICIPALES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</si>
  <si>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</si>
  <si>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</si>
  <si>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</si>
  <si>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</si>
  <si>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</si>
  <si>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</si>
  <si>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</si>
  <si>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</si>
  <si>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</si>
  <si>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</si>
  <si>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</si>
  <si>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APORTACIONES FEDERALES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</si>
  <si>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</si>
  <si>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</si>
  <si>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</si>
  <si>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</si>
  <si>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</si>
  <si>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</si>
  <si>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</si>
  <si>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</si>
  <si>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</si>
  <si>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</si>
  <si>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</si>
  <si>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</si>
  <si>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</si>
  <si>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</si>
  <si>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</si>
  <si>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</si>
  <si>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</si>
  <si>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</si>
  <si>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</si>
  <si>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</si>
  <si>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GASTOS DE EJECUCION</t>
  </si>
  <si>
    <t>2019 VS 2018</t>
  </si>
  <si>
    <t>COMPARATIVO MES MAYO DE  2018 VS MES DE MAYO 2019</t>
  </si>
  <si>
    <t>MAYO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</si>
</sst>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  <numFmt numFmtId="177" formatCode="#,##0.0;\-#,##0.0"/>
  </numFmts>
  <fonts count="5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b/>
      <sz val="12"/>
      <name val="Helv"/>
      <family val="0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15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9" fillId="0" borderId="0" xfId="0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172" fontId="6" fillId="0" borderId="0" xfId="0" applyFont="1" applyAlignment="1">
      <alignment vertical="center"/>
    </xf>
    <xf numFmtId="172" fontId="13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7" fillId="0" borderId="0" xfId="0" applyFont="1" applyFill="1" applyBorder="1" applyAlignment="1">
      <alignment/>
    </xf>
    <xf numFmtId="37" fontId="16" fillId="0" borderId="0" xfId="0" applyNumberFormat="1" applyFont="1" applyBorder="1" applyAlignment="1" applyProtection="1">
      <alignment vertical="center"/>
      <protection/>
    </xf>
    <xf numFmtId="37" fontId="16" fillId="0" borderId="10" xfId="0" applyNumberFormat="1" applyFont="1" applyBorder="1" applyAlignment="1" applyProtection="1">
      <alignment vertical="center"/>
      <protection/>
    </xf>
    <xf numFmtId="172" fontId="16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9" fontId="16" fillId="0" borderId="0" xfId="0" applyNumberFormat="1" applyFont="1" applyFill="1" applyBorder="1" applyAlignment="1" applyProtection="1">
      <alignment vertical="center"/>
      <protection/>
    </xf>
    <xf numFmtId="172" fontId="18" fillId="0" borderId="0" xfId="0" applyFont="1" applyFill="1" applyBorder="1" applyAlignment="1">
      <alignment/>
    </xf>
    <xf numFmtId="172" fontId="16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7" fillId="0" borderId="0" xfId="0" applyFont="1" applyAlignment="1">
      <alignment/>
    </xf>
    <xf numFmtId="37" fontId="17" fillId="0" borderId="0" xfId="0" applyNumberFormat="1" applyFont="1" applyAlignment="1" applyProtection="1">
      <alignment/>
      <protection/>
    </xf>
    <xf numFmtId="172" fontId="18" fillId="0" borderId="0" xfId="0" applyFont="1" applyAlignment="1">
      <alignment/>
    </xf>
    <xf numFmtId="9" fontId="18" fillId="0" borderId="0" xfId="0" applyNumberFormat="1" applyFont="1" applyAlignment="1">
      <alignment/>
    </xf>
    <xf numFmtId="172" fontId="15" fillId="0" borderId="0" xfId="0" applyNumberFormat="1" applyFont="1" applyAlignment="1" applyProtection="1">
      <alignment horizontal="left"/>
      <protection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9" fontId="15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6" fillId="33" borderId="11" xfId="0" applyFont="1" applyFill="1" applyBorder="1" applyAlignment="1">
      <alignment vertical="center"/>
    </xf>
    <xf numFmtId="172" fontId="16" fillId="33" borderId="12" xfId="0" applyFont="1" applyFill="1" applyBorder="1" applyAlignment="1">
      <alignment vertical="center"/>
    </xf>
    <xf numFmtId="37" fontId="16" fillId="33" borderId="11" xfId="0" applyNumberFormat="1" applyFont="1" applyFill="1" applyBorder="1" applyAlignment="1" applyProtection="1">
      <alignment vertical="center"/>
      <protection/>
    </xf>
    <xf numFmtId="37" fontId="16" fillId="33" borderId="13" xfId="0" applyNumberFormat="1" applyFont="1" applyFill="1" applyBorder="1" applyAlignment="1" applyProtection="1">
      <alignment vertical="center"/>
      <protection/>
    </xf>
    <xf numFmtId="9" fontId="16" fillId="33" borderId="12" xfId="0" applyNumberFormat="1" applyFont="1" applyFill="1" applyBorder="1" applyAlignment="1" applyProtection="1">
      <alignment vertical="center"/>
      <protection/>
    </xf>
    <xf numFmtId="172" fontId="17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9" fontId="16" fillId="0" borderId="14" xfId="0" applyNumberFormat="1" applyFont="1" applyBorder="1" applyAlignment="1" applyProtection="1">
      <alignment horizontal="center" vertical="center"/>
      <protection/>
    </xf>
    <xf numFmtId="172" fontId="9" fillId="0" borderId="15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172" fontId="6" fillId="0" borderId="17" xfId="0" applyFont="1" applyBorder="1" applyAlignment="1">
      <alignment vertical="center"/>
    </xf>
    <xf numFmtId="172" fontId="6" fillId="0" borderId="14" xfId="0" applyFont="1" applyBorder="1" applyAlignment="1">
      <alignment vertical="center"/>
    </xf>
    <xf numFmtId="172" fontId="14" fillId="0" borderId="14" xfId="0" applyFont="1" applyBorder="1" applyAlignment="1">
      <alignment vertical="center"/>
    </xf>
    <xf numFmtId="172" fontId="16" fillId="34" borderId="17" xfId="0" applyNumberFormat="1" applyFont="1" applyFill="1" applyBorder="1" applyAlignment="1" applyProtection="1">
      <alignment horizontal="left" vertical="center"/>
      <protection/>
    </xf>
    <xf numFmtId="172" fontId="1" fillId="0" borderId="14" xfId="0" applyFont="1" applyBorder="1" applyAlignment="1">
      <alignment vertical="center"/>
    </xf>
    <xf numFmtId="172" fontId="16" fillId="0" borderId="17" xfId="0" applyNumberFormat="1" applyFont="1" applyBorder="1" applyAlignment="1" applyProtection="1">
      <alignment horizontal="left" vertical="center"/>
      <protection/>
    </xf>
    <xf numFmtId="172" fontId="16" fillId="0" borderId="14" xfId="0" applyFont="1" applyBorder="1" applyAlignment="1">
      <alignment vertical="center"/>
    </xf>
    <xf numFmtId="172" fontId="16" fillId="0" borderId="17" xfId="0" applyFont="1" applyBorder="1" applyAlignment="1">
      <alignment vertical="center"/>
    </xf>
    <xf numFmtId="172" fontId="16" fillId="0" borderId="17" xfId="0" applyNumberFormat="1" applyFont="1" applyFill="1" applyBorder="1" applyAlignment="1" applyProtection="1">
      <alignment horizontal="left" vertical="center"/>
      <protection/>
    </xf>
    <xf numFmtId="172" fontId="16" fillId="0" borderId="17" xfId="0" applyFont="1" applyFill="1" applyBorder="1" applyAlignment="1">
      <alignment vertical="center"/>
    </xf>
    <xf numFmtId="172" fontId="16" fillId="0" borderId="14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4" xfId="0" applyNumberFormat="1" applyFont="1" applyBorder="1" applyAlignment="1">
      <alignment vertical="center"/>
    </xf>
    <xf numFmtId="172" fontId="9" fillId="0" borderId="0" xfId="0" applyNumberFormat="1" applyFont="1" applyBorder="1" applyAlignment="1" applyProtection="1">
      <alignment horizontal="center" vertical="center"/>
      <protection/>
    </xf>
    <xf numFmtId="9" fontId="9" fillId="0" borderId="14" xfId="0" applyNumberFormat="1" applyFont="1" applyBorder="1" applyAlignment="1" applyProtection="1">
      <alignment horizontal="center" vertical="center"/>
      <protection/>
    </xf>
    <xf numFmtId="172" fontId="1" fillId="0" borderId="0" xfId="0" applyFont="1" applyBorder="1" applyAlignment="1">
      <alignment vertical="center"/>
    </xf>
    <xf numFmtId="9" fontId="6" fillId="0" borderId="14" xfId="0" applyNumberFormat="1" applyFont="1" applyBorder="1" applyAlignment="1">
      <alignment vertical="center"/>
    </xf>
    <xf numFmtId="37" fontId="16" fillId="0" borderId="17" xfId="0" applyNumberFormat="1" applyFont="1" applyBorder="1" applyAlignment="1" applyProtection="1">
      <alignment vertical="center"/>
      <protection/>
    </xf>
    <xf numFmtId="9" fontId="16" fillId="0" borderId="14" xfId="0" applyNumberFormat="1" applyFont="1" applyBorder="1" applyAlignment="1" applyProtection="1">
      <alignment vertical="center"/>
      <protection/>
    </xf>
    <xf numFmtId="9" fontId="16" fillId="0" borderId="18" xfId="0" applyNumberFormat="1" applyFont="1" applyBorder="1" applyAlignment="1" applyProtection="1">
      <alignment vertical="center"/>
      <protection/>
    </xf>
    <xf numFmtId="37" fontId="16" fillId="0" borderId="17" xfId="0" applyNumberFormat="1" applyFont="1" applyFill="1" applyBorder="1" applyAlignment="1" applyProtection="1">
      <alignment vertical="center"/>
      <protection/>
    </xf>
    <xf numFmtId="9" fontId="16" fillId="0" borderId="14" xfId="0" applyNumberFormat="1" applyFont="1" applyFill="1" applyBorder="1" applyAlignment="1" applyProtection="1">
      <alignment vertical="center"/>
      <protection/>
    </xf>
    <xf numFmtId="172" fontId="0" fillId="0" borderId="15" xfId="0" applyFill="1" applyBorder="1" applyAlignment="1">
      <alignment/>
    </xf>
    <xf numFmtId="172" fontId="10" fillId="0" borderId="17" xfId="0" applyFont="1" applyFill="1" applyBorder="1" applyAlignment="1">
      <alignment/>
    </xf>
    <xf numFmtId="172" fontId="11" fillId="0" borderId="17" xfId="0" applyFont="1" applyFill="1" applyBorder="1" applyAlignment="1">
      <alignment/>
    </xf>
    <xf numFmtId="172" fontId="15" fillId="0" borderId="17" xfId="0" applyFont="1" applyFill="1" applyBorder="1" applyAlignment="1">
      <alignment/>
    </xf>
    <xf numFmtId="172" fontId="0" fillId="0" borderId="14" xfId="0" applyBorder="1" applyAlignment="1">
      <alignment/>
    </xf>
    <xf numFmtId="172" fontId="0" fillId="0" borderId="17" xfId="0" applyFill="1" applyBorder="1" applyAlignment="1">
      <alignment/>
    </xf>
    <xf numFmtId="172" fontId="17" fillId="0" borderId="17" xfId="0" applyFont="1" applyFill="1" applyBorder="1" applyAlignment="1">
      <alignment/>
    </xf>
    <xf numFmtId="10" fontId="16" fillId="0" borderId="14" xfId="0" applyNumberFormat="1" applyFont="1" applyBorder="1" applyAlignment="1" applyProtection="1">
      <alignment vertical="center"/>
      <protection/>
    </xf>
    <xf numFmtId="10" fontId="16" fillId="0" borderId="18" xfId="0" applyNumberFormat="1" applyFont="1" applyBorder="1" applyAlignment="1" applyProtection="1">
      <alignment vertical="center"/>
      <protection/>
    </xf>
    <xf numFmtId="172" fontId="0" fillId="0" borderId="14" xfId="0" applyFill="1" applyBorder="1" applyAlignment="1">
      <alignment/>
    </xf>
    <xf numFmtId="172" fontId="0" fillId="0" borderId="15" xfId="0" applyBorder="1" applyAlignment="1">
      <alignment/>
    </xf>
    <xf numFmtId="172" fontId="0" fillId="0" borderId="17" xfId="0" applyBorder="1" applyAlignment="1">
      <alignment/>
    </xf>
    <xf numFmtId="10" fontId="16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6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2" fillId="33" borderId="11" xfId="0" applyFont="1" applyFill="1" applyBorder="1" applyAlignment="1">
      <alignment/>
    </xf>
    <xf numFmtId="172" fontId="16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left" vertical="center"/>
      <protection/>
    </xf>
    <xf numFmtId="172" fontId="8" fillId="36" borderId="12" xfId="0" applyFont="1" applyFill="1" applyBorder="1" applyAlignment="1">
      <alignment vertical="center"/>
    </xf>
    <xf numFmtId="172" fontId="8" fillId="36" borderId="13" xfId="0" applyFont="1" applyFill="1" applyBorder="1" applyAlignment="1">
      <alignment vertical="center"/>
    </xf>
    <xf numFmtId="9" fontId="8" fillId="36" borderId="12" xfId="0" applyNumberFormat="1" applyFont="1" applyFill="1" applyBorder="1" applyAlignment="1">
      <alignment vertical="center"/>
    </xf>
    <xf numFmtId="172" fontId="12" fillId="36" borderId="11" xfId="0" applyFont="1" applyFill="1" applyBorder="1" applyAlignment="1">
      <alignment/>
    </xf>
    <xf numFmtId="172" fontId="13" fillId="36" borderId="13" xfId="0" applyFont="1" applyFill="1" applyBorder="1" applyAlignment="1">
      <alignment/>
    </xf>
    <xf numFmtId="172" fontId="13" fillId="36" borderId="12" xfId="0" applyFont="1" applyFill="1" applyBorder="1" applyAlignment="1">
      <alignment/>
    </xf>
    <xf numFmtId="172" fontId="13" fillId="36" borderId="11" xfId="0" applyFont="1" applyFill="1" applyBorder="1" applyAlignment="1">
      <alignment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6" fillId="36" borderId="11" xfId="0" applyNumberFormat="1" applyFont="1" applyFill="1" applyBorder="1" applyAlignment="1" applyProtection="1">
      <alignment vertical="center"/>
      <protection/>
    </xf>
    <xf numFmtId="37" fontId="16" fillId="36" borderId="13" xfId="0" applyNumberFormat="1" applyFont="1" applyFill="1" applyBorder="1" applyAlignment="1" applyProtection="1">
      <alignment vertical="center"/>
      <protection/>
    </xf>
    <xf numFmtId="9" fontId="16" fillId="36" borderId="12" xfId="0" applyNumberFormat="1" applyFont="1" applyFill="1" applyBorder="1" applyAlignment="1" applyProtection="1">
      <alignment vertical="center"/>
      <protection/>
    </xf>
    <xf numFmtId="172" fontId="17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6" fillId="36" borderId="11" xfId="0" applyFont="1" applyFill="1" applyBorder="1" applyAlignment="1">
      <alignment vertical="center"/>
    </xf>
    <xf numFmtId="172" fontId="16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6" fillId="0" borderId="0" xfId="0" applyNumberFormat="1" applyFont="1" applyBorder="1" applyAlignment="1" applyProtection="1">
      <alignment vertical="center"/>
      <protection/>
    </xf>
    <xf numFmtId="172" fontId="16" fillId="0" borderId="16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vertical="center"/>
      <protection/>
    </xf>
    <xf numFmtId="37" fontId="16" fillId="0" borderId="20" xfId="0" applyNumberFormat="1" applyFont="1" applyBorder="1" applyAlignment="1" applyProtection="1">
      <alignment vertical="center"/>
      <protection/>
    </xf>
    <xf numFmtId="10" fontId="16" fillId="0" borderId="21" xfId="0" applyNumberFormat="1" applyFont="1" applyBorder="1" applyAlignment="1" applyProtection="1">
      <alignment vertical="center"/>
      <protection/>
    </xf>
    <xf numFmtId="9" fontId="16" fillId="0" borderId="21" xfId="0" applyNumberFormat="1" applyFont="1" applyBorder="1" applyAlignment="1" applyProtection="1">
      <alignment vertical="center"/>
      <protection/>
    </xf>
    <xf numFmtId="172" fontId="16" fillId="0" borderId="22" xfId="0" applyNumberFormat="1" applyFont="1" applyBorder="1" applyAlignment="1" applyProtection="1">
      <alignment horizontal="left" vertical="center"/>
      <protection/>
    </xf>
    <xf numFmtId="172" fontId="16" fillId="0" borderId="23" xfId="0" applyFont="1" applyBorder="1" applyAlignment="1">
      <alignment vertical="center"/>
    </xf>
    <xf numFmtId="39" fontId="16" fillId="0" borderId="10" xfId="0" applyNumberFormat="1" applyFont="1" applyBorder="1" applyAlignment="1" applyProtection="1">
      <alignment vertical="center"/>
      <protection/>
    </xf>
    <xf numFmtId="39" fontId="16" fillId="0" borderId="0" xfId="0" applyNumberFormat="1" applyFont="1" applyBorder="1" applyAlignment="1" applyProtection="1">
      <alignment vertical="center"/>
      <protection/>
    </xf>
    <xf numFmtId="39" fontId="16" fillId="33" borderId="13" xfId="0" applyNumberFormat="1" applyFont="1" applyFill="1" applyBorder="1" applyAlignment="1" applyProtection="1">
      <alignment vertical="center"/>
      <protection/>
    </xf>
    <xf numFmtId="172" fontId="16" fillId="33" borderId="11" xfId="0" applyNumberFormat="1" applyFont="1" applyFill="1" applyBorder="1" applyAlignment="1" applyProtection="1">
      <alignment horizontal="left" vertical="justify" wrapText="1"/>
      <protection/>
    </xf>
    <xf numFmtId="172" fontId="16" fillId="33" borderId="12" xfId="0" applyNumberFormat="1" applyFont="1" applyFill="1" applyBorder="1" applyAlignment="1" applyProtection="1">
      <alignment horizontal="left" vertical="justify" wrapText="1"/>
      <protection/>
    </xf>
    <xf numFmtId="172" fontId="9" fillId="0" borderId="24" xfId="0" applyFont="1" applyBorder="1" applyAlignment="1">
      <alignment horizontal="center" vertical="center"/>
    </xf>
    <xf numFmtId="172" fontId="9" fillId="0" borderId="16" xfId="0" applyFont="1" applyBorder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0</xdr:col>
      <xdr:colOff>2028825</xdr:colOff>
      <xdr:row>5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7099" t="11126" r="9468" b="10260"/>
        <a:stretch>
          <a:fillRect/>
        </a:stretch>
      </xdr:blipFill>
      <xdr:spPr>
        <a:xfrm>
          <a:off x="123825" y="47625"/>
          <a:ext cx="19050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3:S100"/>
  <sheetViews>
    <sheetView showGridLines="0" tabSelected="1" zoomScale="75" zoomScaleNormal="75" zoomScalePageLayoutView="0" workbookViewId="0" topLeftCell="A1">
      <selection activeCell="C3" sqref="C3:S3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6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3" spans="3:19" ht="23.25" customHeight="1">
      <c r="C3" s="114" t="s">
        <v>21</v>
      </c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</row>
    <row r="4" spans="3:19" ht="22.5" customHeight="1">
      <c r="C4" s="114" t="s">
        <v>0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</row>
    <row r="5" spans="3:19" ht="22.5" customHeight="1">
      <c r="C5" s="114" t="s">
        <v>46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</row>
    <row r="6" spans="1:10" ht="19.5" customHeight="1" thickBot="1">
      <c r="A6" s="2"/>
      <c r="B6" s="2"/>
      <c r="C6" s="2" t="s">
        <v>17</v>
      </c>
      <c r="D6" s="2"/>
      <c r="E6" s="2"/>
      <c r="F6" s="2"/>
      <c r="G6" s="2"/>
      <c r="H6" s="2"/>
      <c r="I6" s="3"/>
      <c r="J6" s="1"/>
    </row>
    <row r="7" spans="1:19" ht="15" customHeight="1">
      <c r="A7" s="37"/>
      <c r="B7" s="38"/>
      <c r="C7" s="112">
        <v>2018</v>
      </c>
      <c r="D7" s="112"/>
      <c r="E7" s="112"/>
      <c r="F7" s="112"/>
      <c r="G7" s="112"/>
      <c r="H7" s="112"/>
      <c r="I7" s="113"/>
      <c r="J7" s="61"/>
      <c r="K7" s="112">
        <v>2019</v>
      </c>
      <c r="L7" s="112"/>
      <c r="M7" s="112"/>
      <c r="N7" s="112"/>
      <c r="O7" s="112"/>
      <c r="P7" s="112"/>
      <c r="Q7" s="113"/>
      <c r="R7" s="71"/>
      <c r="S7" s="100" t="str">
        <f>C9</f>
        <v>MAYO</v>
      </c>
    </row>
    <row r="8" spans="1:19" ht="6.75" customHeight="1">
      <c r="A8" s="39"/>
      <c r="B8" s="40"/>
      <c r="C8" s="12"/>
      <c r="D8" s="12"/>
      <c r="E8" s="12"/>
      <c r="F8" s="12"/>
      <c r="G8" s="50"/>
      <c r="H8" s="50"/>
      <c r="I8" s="51"/>
      <c r="J8" s="62"/>
      <c r="K8" s="12"/>
      <c r="L8" s="12"/>
      <c r="M8" s="12"/>
      <c r="N8" s="12"/>
      <c r="O8" s="50"/>
      <c r="P8" s="50"/>
      <c r="Q8" s="51"/>
      <c r="R8" s="72"/>
      <c r="S8" s="36"/>
    </row>
    <row r="9" spans="1:19" ht="16.5" thickBot="1">
      <c r="A9" s="39"/>
      <c r="B9" s="40"/>
      <c r="C9" s="52" t="s">
        <v>47</v>
      </c>
      <c r="D9" s="52"/>
      <c r="E9" s="52" t="s">
        <v>1</v>
      </c>
      <c r="F9" s="50"/>
      <c r="G9" s="52" t="s">
        <v>2</v>
      </c>
      <c r="H9" s="52"/>
      <c r="I9" s="53" t="s">
        <v>3</v>
      </c>
      <c r="J9" s="63"/>
      <c r="K9" s="52" t="str">
        <f>C9</f>
        <v>MAYO</v>
      </c>
      <c r="L9" s="52"/>
      <c r="M9" s="52" t="s">
        <v>1</v>
      </c>
      <c r="N9" s="50"/>
      <c r="O9" s="52" t="s">
        <v>2</v>
      </c>
      <c r="P9" s="52"/>
      <c r="Q9" s="53" t="s">
        <v>3</v>
      </c>
      <c r="R9" s="72"/>
      <c r="S9" s="36" t="s">
        <v>45</v>
      </c>
    </row>
    <row r="10" spans="1:19" s="5" customFormat="1" ht="20.25" thickBot="1">
      <c r="A10" s="81" t="s">
        <v>32</v>
      </c>
      <c r="B10" s="82"/>
      <c r="C10" s="83"/>
      <c r="D10" s="83"/>
      <c r="E10" s="83"/>
      <c r="F10" s="83"/>
      <c r="G10" s="83"/>
      <c r="H10" s="83"/>
      <c r="I10" s="84"/>
      <c r="J10" s="85"/>
      <c r="K10" s="86"/>
      <c r="L10" s="86"/>
      <c r="M10" s="86"/>
      <c r="N10" s="86"/>
      <c r="O10" s="86"/>
      <c r="P10" s="86"/>
      <c r="Q10" s="87"/>
      <c r="R10" s="88"/>
      <c r="S10" s="87"/>
    </row>
    <row r="11" spans="1:19" ht="13.5" customHeight="1">
      <c r="A11" s="39"/>
      <c r="B11" s="41"/>
      <c r="C11" s="54"/>
      <c r="D11" s="50"/>
      <c r="E11" s="50"/>
      <c r="F11" s="50"/>
      <c r="G11" s="50"/>
      <c r="H11" s="50"/>
      <c r="I11" s="51"/>
      <c r="J11" s="64"/>
      <c r="K11" s="6"/>
      <c r="L11" s="6"/>
      <c r="M11" s="6"/>
      <c r="N11" s="6"/>
      <c r="O11" s="6"/>
      <c r="P11" s="6"/>
      <c r="Q11" s="65"/>
      <c r="R11" s="72"/>
      <c r="S11" s="65"/>
    </row>
    <row r="12" spans="1:19" ht="13.5" customHeight="1">
      <c r="A12" s="42" t="s">
        <v>4</v>
      </c>
      <c r="B12" s="43"/>
      <c r="C12" s="54"/>
      <c r="D12" s="54"/>
      <c r="E12" s="54"/>
      <c r="F12" s="54"/>
      <c r="G12" s="12"/>
      <c r="H12" s="12"/>
      <c r="I12" s="55"/>
      <c r="J12" s="66"/>
      <c r="K12" s="6"/>
      <c r="L12" s="6"/>
      <c r="M12" s="6"/>
      <c r="N12" s="6"/>
      <c r="O12" s="6"/>
      <c r="P12" s="6"/>
      <c r="Q12" s="65"/>
      <c r="R12" s="72"/>
      <c r="S12" s="65"/>
    </row>
    <row r="13" spans="1:19" ht="13.5" customHeight="1">
      <c r="A13" s="44" t="s">
        <v>5</v>
      </c>
      <c r="B13" s="45"/>
      <c r="C13" s="9">
        <v>51118280.58</v>
      </c>
      <c r="D13" s="9"/>
      <c r="E13" s="9">
        <v>196444113.75</v>
      </c>
      <c r="F13" s="9"/>
      <c r="G13" s="9">
        <v>126778360.73</v>
      </c>
      <c r="H13" s="9"/>
      <c r="I13" s="68">
        <f>C13/$C$68</f>
        <v>0.2445474542192584</v>
      </c>
      <c r="J13" s="67"/>
      <c r="K13" s="9">
        <v>57121314.56</v>
      </c>
      <c r="L13" s="9"/>
      <c r="M13" s="9">
        <v>299556551.41</v>
      </c>
      <c r="N13" s="9"/>
      <c r="O13" s="9">
        <v>161723690</v>
      </c>
      <c r="P13" s="9"/>
      <c r="Q13" s="68">
        <f>K13/$K$68</f>
        <v>0.22927409638493915</v>
      </c>
      <c r="R13" s="72"/>
      <c r="S13" s="57">
        <f>(K13-C13)/K13</f>
        <v>0.10509271409877027</v>
      </c>
    </row>
    <row r="14" spans="1:19" ht="13.5" customHeight="1">
      <c r="A14" s="44" t="s">
        <v>6</v>
      </c>
      <c r="B14" s="45"/>
      <c r="C14" s="9">
        <v>15952210</v>
      </c>
      <c r="D14" s="9"/>
      <c r="E14" s="9">
        <f>581333036+C14</f>
        <v>597285246</v>
      </c>
      <c r="F14" s="9"/>
      <c r="G14" s="9">
        <v>588000690</v>
      </c>
      <c r="H14" s="9"/>
      <c r="I14" s="68">
        <f>C14/$C$68</f>
        <v>0.07631462366121305</v>
      </c>
      <c r="J14" s="67"/>
      <c r="K14" s="9">
        <v>20871000</v>
      </c>
      <c r="L14" s="9"/>
      <c r="M14" s="9">
        <f>586844112+K14</f>
        <v>607715112</v>
      </c>
      <c r="N14" s="9"/>
      <c r="O14" s="9">
        <v>594803194</v>
      </c>
      <c r="P14" s="9"/>
      <c r="Q14" s="68">
        <f>K14/$K$68</f>
        <v>0.08377222587592467</v>
      </c>
      <c r="R14" s="72"/>
      <c r="S14" s="57">
        <f>(K14-C14)/K14</f>
        <v>0.23567581812083752</v>
      </c>
    </row>
    <row r="15" spans="1:19" ht="13.5" customHeight="1">
      <c r="A15" s="44" t="s">
        <v>7</v>
      </c>
      <c r="B15" s="45"/>
      <c r="C15" s="9">
        <v>273058.13</v>
      </c>
      <c r="D15" s="9"/>
      <c r="E15" s="9">
        <v>497046.98</v>
      </c>
      <c r="F15" s="9"/>
      <c r="G15" s="9">
        <v>403503</v>
      </c>
      <c r="H15" s="9"/>
      <c r="I15" s="99">
        <f>C15/$C$68</f>
        <v>0.0013062972734551885</v>
      </c>
      <c r="J15" s="67"/>
      <c r="K15" s="9">
        <v>333227.08</v>
      </c>
      <c r="L15" s="9"/>
      <c r="M15" s="9">
        <v>703443.62</v>
      </c>
      <c r="N15" s="9"/>
      <c r="O15" s="9">
        <v>535154</v>
      </c>
      <c r="P15" s="9"/>
      <c r="Q15" s="99">
        <f>K15/$K$68</f>
        <v>0.0013375101439190658</v>
      </c>
      <c r="R15" s="72"/>
      <c r="S15" s="57">
        <f>(K15-C15)/K15</f>
        <v>0.180564406710283</v>
      </c>
    </row>
    <row r="16" spans="1:19" ht="13.5" customHeight="1">
      <c r="A16" s="44" t="s">
        <v>43</v>
      </c>
      <c r="B16" s="45"/>
      <c r="C16" s="9">
        <v>211.28</v>
      </c>
      <c r="D16" s="9"/>
      <c r="E16" s="9">
        <v>2594.39</v>
      </c>
      <c r="F16" s="9"/>
      <c r="G16" s="9">
        <v>2111533</v>
      </c>
      <c r="H16" s="9"/>
      <c r="I16" s="99">
        <f>C16/$C$68</f>
        <v>1.010753600105634E-06</v>
      </c>
      <c r="J16" s="67"/>
      <c r="K16" s="9">
        <v>733.4</v>
      </c>
      <c r="L16" s="9"/>
      <c r="M16" s="9">
        <v>42352.46</v>
      </c>
      <c r="N16" s="9"/>
      <c r="O16" s="9">
        <v>203</v>
      </c>
      <c r="P16" s="9"/>
      <c r="Q16" s="99">
        <f>K16/$K$68</f>
        <v>2.943728161439469E-06</v>
      </c>
      <c r="R16" s="72"/>
      <c r="S16" s="57">
        <f>(K16-C16)/K16</f>
        <v>0.7119170984455959</v>
      </c>
    </row>
    <row r="17" spans="1:19" ht="13.5" customHeight="1">
      <c r="A17" s="44" t="s">
        <v>44</v>
      </c>
      <c r="B17" s="45"/>
      <c r="C17" s="10">
        <v>0</v>
      </c>
      <c r="D17" s="9"/>
      <c r="E17" s="10">
        <v>0</v>
      </c>
      <c r="F17" s="9"/>
      <c r="G17" s="10">
        <v>419183</v>
      </c>
      <c r="H17" s="9"/>
      <c r="I17" s="69">
        <f>C17/$C$68</f>
        <v>0</v>
      </c>
      <c r="J17" s="67"/>
      <c r="K17" s="10">
        <v>0</v>
      </c>
      <c r="L17" s="9"/>
      <c r="M17" s="10">
        <v>0</v>
      </c>
      <c r="N17" s="9"/>
      <c r="O17" s="10">
        <v>0</v>
      </c>
      <c r="P17" s="9"/>
      <c r="Q17" s="69">
        <f>K17/$K$68</f>
        <v>0</v>
      </c>
      <c r="R17" s="72"/>
      <c r="S17" s="58">
        <v>0</v>
      </c>
    </row>
    <row r="18" spans="1:19" ht="13.5" customHeight="1">
      <c r="A18" s="39"/>
      <c r="B18" s="45"/>
      <c r="C18" s="9">
        <f>SUM(C13:C17)</f>
        <v>67343759.99</v>
      </c>
      <c r="D18" s="12"/>
      <c r="E18" s="9">
        <f>SUM(E13:E17)</f>
        <v>794229001.12</v>
      </c>
      <c r="F18" s="9"/>
      <c r="G18" s="9">
        <f>SUM(G13:G17)</f>
        <v>717713269.73</v>
      </c>
      <c r="H18" s="9"/>
      <c r="I18" s="68">
        <f>SUM(I13:I17)</f>
        <v>0.32216938590752675</v>
      </c>
      <c r="J18" s="67"/>
      <c r="K18" s="9">
        <f>SUM(K13:K17)</f>
        <v>78326275.04</v>
      </c>
      <c r="L18" s="12"/>
      <c r="M18" s="9">
        <f>SUM(M13:M17)</f>
        <v>908017459.4900001</v>
      </c>
      <c r="N18" s="9"/>
      <c r="O18" s="9">
        <f>SUM(O13:O17)</f>
        <v>757062241</v>
      </c>
      <c r="P18" s="9"/>
      <c r="Q18" s="68">
        <f>SUM(Q13:Q17)</f>
        <v>0.31438677613294436</v>
      </c>
      <c r="R18" s="72"/>
      <c r="S18" s="57">
        <f>(K18-C18)/K18</f>
        <v>0.14021495397797754</v>
      </c>
    </row>
    <row r="19" spans="1:19" ht="13.5" customHeight="1">
      <c r="A19" s="44"/>
      <c r="B19" s="45"/>
      <c r="C19" s="9"/>
      <c r="D19" s="9"/>
      <c r="E19" s="9"/>
      <c r="F19" s="9"/>
      <c r="G19" s="9"/>
      <c r="H19" s="9"/>
      <c r="I19" s="57"/>
      <c r="J19" s="67"/>
      <c r="K19" s="6"/>
      <c r="L19" s="6"/>
      <c r="M19" s="6"/>
      <c r="N19" s="6"/>
      <c r="O19" s="6"/>
      <c r="P19" s="6"/>
      <c r="Q19" s="65"/>
      <c r="R19" s="72"/>
      <c r="S19" s="57"/>
    </row>
    <row r="20" spans="1:19" ht="13.5" customHeight="1">
      <c r="A20" s="42" t="s">
        <v>30</v>
      </c>
      <c r="B20" s="45"/>
      <c r="C20" s="9"/>
      <c r="D20" s="9"/>
      <c r="E20" s="9"/>
      <c r="F20" s="9"/>
      <c r="G20" s="9"/>
      <c r="H20" s="9"/>
      <c r="I20" s="57"/>
      <c r="J20" s="67"/>
      <c r="K20" s="6"/>
      <c r="L20" s="6"/>
      <c r="M20" s="6"/>
      <c r="N20" s="6"/>
      <c r="O20" s="6"/>
      <c r="P20" s="6"/>
      <c r="Q20" s="65"/>
      <c r="R20" s="72"/>
      <c r="S20" s="57"/>
    </row>
    <row r="21" spans="1:19" ht="13.5" customHeight="1">
      <c r="A21" s="46" t="s">
        <v>26</v>
      </c>
      <c r="B21" s="45"/>
      <c r="C21" s="9">
        <v>0</v>
      </c>
      <c r="D21" s="9"/>
      <c r="E21" s="9">
        <v>0</v>
      </c>
      <c r="F21" s="9"/>
      <c r="G21" s="9">
        <v>6097899</v>
      </c>
      <c r="H21" s="9"/>
      <c r="I21" s="68">
        <f aca="true" t="shared" si="0" ref="I21:I27">C21/$C$68</f>
        <v>0</v>
      </c>
      <c r="J21" s="67"/>
      <c r="K21" s="9">
        <v>0</v>
      </c>
      <c r="L21" s="9"/>
      <c r="M21" s="9">
        <v>4964840.52</v>
      </c>
      <c r="N21" s="9"/>
      <c r="O21" s="9">
        <v>0</v>
      </c>
      <c r="P21" s="9"/>
      <c r="Q21" s="68">
        <f aca="true" t="shared" si="1" ref="Q21:Q27">K21/$K$68</f>
        <v>0</v>
      </c>
      <c r="R21" s="72"/>
      <c r="S21" s="57">
        <v>0</v>
      </c>
    </row>
    <row r="22" spans="1:19" s="6" customFormat="1" ht="13.5" customHeight="1">
      <c r="A22" s="46" t="s">
        <v>8</v>
      </c>
      <c r="B22" s="45"/>
      <c r="C22" s="9">
        <v>843813.54</v>
      </c>
      <c r="D22" s="9"/>
      <c r="E22" s="9">
        <v>9440371.1</v>
      </c>
      <c r="F22" s="9"/>
      <c r="G22" s="9">
        <v>5820376</v>
      </c>
      <c r="H22" s="9"/>
      <c r="I22" s="68">
        <f t="shared" si="0"/>
        <v>0.004036764357122678</v>
      </c>
      <c r="J22" s="67"/>
      <c r="K22" s="9">
        <v>820786.25</v>
      </c>
      <c r="L22" s="9"/>
      <c r="M22" s="9">
        <v>4879453.25</v>
      </c>
      <c r="N22" s="9"/>
      <c r="O22" s="9">
        <v>7507727</v>
      </c>
      <c r="P22" s="9"/>
      <c r="Q22" s="68">
        <f t="shared" si="1"/>
        <v>0.003294479954523175</v>
      </c>
      <c r="R22" s="72"/>
      <c r="S22" s="57">
        <f>(K22-C22)/K22</f>
        <v>-0.02805516052443622</v>
      </c>
    </row>
    <row r="23" spans="1:19" s="6" customFormat="1" ht="13.5" customHeight="1">
      <c r="A23" s="44" t="s">
        <v>10</v>
      </c>
      <c r="B23" s="45"/>
      <c r="C23" s="9">
        <v>4218963.85</v>
      </c>
      <c r="D23" s="9"/>
      <c r="E23" s="9">
        <v>14241009.73</v>
      </c>
      <c r="F23" s="9"/>
      <c r="G23" s="9">
        <v>14886047</v>
      </c>
      <c r="H23" s="9"/>
      <c r="I23" s="68">
        <f t="shared" si="0"/>
        <v>0.020183324972089293</v>
      </c>
      <c r="J23" s="67"/>
      <c r="K23" s="9">
        <v>4161265.98</v>
      </c>
      <c r="L23" s="9"/>
      <c r="M23" s="9">
        <v>18631158.47</v>
      </c>
      <c r="N23" s="9"/>
      <c r="O23" s="9">
        <v>15144383</v>
      </c>
      <c r="P23" s="9"/>
      <c r="Q23" s="68">
        <f t="shared" si="1"/>
        <v>0.016702530478001104</v>
      </c>
      <c r="R23" s="72"/>
      <c r="S23" s="57">
        <f>(K23-C23)/K23</f>
        <v>-0.013865460722123715</v>
      </c>
    </row>
    <row r="24" spans="1:19" s="6" customFormat="1" ht="13.5" customHeight="1">
      <c r="A24" s="46" t="s">
        <v>9</v>
      </c>
      <c r="B24" s="45"/>
      <c r="C24" s="9">
        <v>890365.89</v>
      </c>
      <c r="D24" s="9"/>
      <c r="E24" s="9">
        <f>8995748+C24</f>
        <v>9886113.89</v>
      </c>
      <c r="F24" s="9"/>
      <c r="G24" s="9">
        <v>7235662</v>
      </c>
      <c r="H24" s="9"/>
      <c r="I24" s="68">
        <f t="shared" si="0"/>
        <v>0.004259468613824105</v>
      </c>
      <c r="J24" s="67"/>
      <c r="K24" s="9">
        <v>535839</v>
      </c>
      <c r="L24" s="9"/>
      <c r="M24" s="9">
        <f>8792438+K24</f>
        <v>9328277</v>
      </c>
      <c r="N24" s="9"/>
      <c r="O24" s="9">
        <v>10295271</v>
      </c>
      <c r="P24" s="9"/>
      <c r="Q24" s="68">
        <f t="shared" si="1"/>
        <v>0.0021507558689631357</v>
      </c>
      <c r="R24" s="72"/>
      <c r="S24" s="57">
        <f>(K24-C24)/K24</f>
        <v>-0.6616295006522482</v>
      </c>
    </row>
    <row r="25" spans="1:19" s="6" customFormat="1" ht="13.5" customHeight="1">
      <c r="A25" s="47" t="s">
        <v>22</v>
      </c>
      <c r="B25" s="45"/>
      <c r="C25" s="9">
        <v>1365250.01</v>
      </c>
      <c r="D25" s="9"/>
      <c r="E25" s="9">
        <v>8969821.85</v>
      </c>
      <c r="F25" s="9"/>
      <c r="G25" s="9">
        <v>9566306</v>
      </c>
      <c r="H25" s="9"/>
      <c r="I25" s="68">
        <f t="shared" si="0"/>
        <v>0.006531291947424048</v>
      </c>
      <c r="J25" s="67"/>
      <c r="K25" s="9">
        <v>1608031.92</v>
      </c>
      <c r="L25" s="9"/>
      <c r="M25" s="9">
        <v>8321186.44</v>
      </c>
      <c r="N25" s="9"/>
      <c r="O25" s="9">
        <v>9004800</v>
      </c>
      <c r="P25" s="9"/>
      <c r="Q25" s="68">
        <f t="shared" si="1"/>
        <v>0.00645433439786962</v>
      </c>
      <c r="R25" s="72"/>
      <c r="S25" s="57">
        <f>(K25-C25)/K25</f>
        <v>0.1509807777945104</v>
      </c>
    </row>
    <row r="26" spans="1:19" s="6" customFormat="1" ht="13.5" customHeight="1">
      <c r="A26" s="44" t="s">
        <v>25</v>
      </c>
      <c r="B26" s="45"/>
      <c r="C26" s="9">
        <v>0</v>
      </c>
      <c r="D26" s="9"/>
      <c r="E26" s="9">
        <v>15135</v>
      </c>
      <c r="F26" s="9"/>
      <c r="G26" s="9">
        <v>150780</v>
      </c>
      <c r="H26" s="9"/>
      <c r="I26" s="68">
        <f t="shared" si="0"/>
        <v>0</v>
      </c>
      <c r="J26" s="67"/>
      <c r="K26" s="9">
        <v>110.04</v>
      </c>
      <c r="L26" s="9"/>
      <c r="M26" s="9">
        <v>246.2</v>
      </c>
      <c r="N26" s="9"/>
      <c r="O26" s="9">
        <v>25000</v>
      </c>
      <c r="P26" s="9"/>
      <c r="Q26" s="68">
        <f t="shared" si="1"/>
        <v>4.4167963851213415E-07</v>
      </c>
      <c r="R26" s="72"/>
      <c r="S26" s="57">
        <v>0</v>
      </c>
    </row>
    <row r="27" spans="1:19" ht="13.5" customHeight="1">
      <c r="A27" s="44" t="s">
        <v>44</v>
      </c>
      <c r="B27" s="45"/>
      <c r="C27" s="9">
        <v>0</v>
      </c>
      <c r="D27" s="9"/>
      <c r="E27" s="9">
        <v>0</v>
      </c>
      <c r="F27" s="9"/>
      <c r="G27" s="9">
        <v>66490</v>
      </c>
      <c r="H27" s="9"/>
      <c r="I27" s="68">
        <f t="shared" si="0"/>
        <v>0</v>
      </c>
      <c r="J27" s="67"/>
      <c r="K27" s="9">
        <v>0</v>
      </c>
      <c r="L27" s="9"/>
      <c r="M27" s="9">
        <v>0</v>
      </c>
      <c r="N27" s="9"/>
      <c r="O27" s="9">
        <v>0</v>
      </c>
      <c r="P27" s="9"/>
      <c r="Q27" s="68">
        <f t="shared" si="1"/>
        <v>0</v>
      </c>
      <c r="R27" s="72"/>
      <c r="S27" s="58">
        <v>0</v>
      </c>
    </row>
    <row r="28" spans="1:19" s="6" customFormat="1" ht="13.5" customHeight="1">
      <c r="A28" s="44"/>
      <c r="B28" s="45"/>
      <c r="C28" s="102">
        <f>SUM(C21:C27)</f>
        <v>7318393.289999999</v>
      </c>
      <c r="D28" s="9"/>
      <c r="E28" s="102">
        <f>SUM(E21:E27)</f>
        <v>42552451.57</v>
      </c>
      <c r="F28" s="9"/>
      <c r="G28" s="102">
        <f>SUM(G21:G27)</f>
        <v>43823560</v>
      </c>
      <c r="H28" s="9"/>
      <c r="I28" s="103">
        <f>SUM(I21:I27)</f>
        <v>0.035010849890460126</v>
      </c>
      <c r="J28" s="67"/>
      <c r="K28" s="102">
        <f>SUM(K21:K27)</f>
        <v>7126033.19</v>
      </c>
      <c r="L28" s="9"/>
      <c r="M28" s="102">
        <f>SUM(M21:M27)</f>
        <v>46125161.879999995</v>
      </c>
      <c r="N28" s="9"/>
      <c r="O28" s="102">
        <f>SUM(O21:O27)</f>
        <v>41977181</v>
      </c>
      <c r="P28" s="9"/>
      <c r="Q28" s="103">
        <f>SUM(Q21:Q27)</f>
        <v>0.02860254237899555</v>
      </c>
      <c r="R28" s="72"/>
      <c r="S28" s="104">
        <f>(K28-C28)/K28</f>
        <v>-0.02699399439648115</v>
      </c>
    </row>
    <row r="29" spans="1:19" s="6" customFormat="1" ht="13.5" customHeight="1">
      <c r="A29" s="44"/>
      <c r="B29" s="45"/>
      <c r="C29" s="9"/>
      <c r="D29" s="9"/>
      <c r="E29" s="9"/>
      <c r="F29" s="9"/>
      <c r="G29" s="9"/>
      <c r="H29" s="9"/>
      <c r="I29" s="57"/>
      <c r="J29" s="67"/>
      <c r="Q29" s="65"/>
      <c r="R29" s="72"/>
      <c r="S29" s="57"/>
    </row>
    <row r="30" spans="1:19" ht="13.5" customHeight="1">
      <c r="A30" s="42" t="s">
        <v>27</v>
      </c>
      <c r="B30" s="45"/>
      <c r="C30" s="9"/>
      <c r="D30" s="9"/>
      <c r="E30" s="9"/>
      <c r="F30" s="9"/>
      <c r="G30" s="9"/>
      <c r="H30" s="9"/>
      <c r="I30" s="57"/>
      <c r="J30" s="67"/>
      <c r="K30" s="6"/>
      <c r="L30" s="6"/>
      <c r="M30" s="6"/>
      <c r="N30" s="6"/>
      <c r="O30" s="6"/>
      <c r="P30" s="6"/>
      <c r="Q30" s="65"/>
      <c r="R30" s="72"/>
      <c r="S30" s="57"/>
    </row>
    <row r="31" spans="1:19" ht="13.5" customHeight="1">
      <c r="A31" s="44" t="s">
        <v>28</v>
      </c>
      <c r="B31" s="45"/>
      <c r="C31" s="9">
        <v>1855908</v>
      </c>
      <c r="D31" s="9"/>
      <c r="E31" s="9">
        <v>5524318.84</v>
      </c>
      <c r="F31" s="9"/>
      <c r="G31" s="9">
        <v>3841139</v>
      </c>
      <c r="H31" s="9"/>
      <c r="I31" s="68">
        <f>C31/$C$68</f>
        <v>0.008878576734498518</v>
      </c>
      <c r="J31" s="67"/>
      <c r="K31" s="9">
        <v>1468344.09</v>
      </c>
      <c r="L31" s="9"/>
      <c r="M31" s="9">
        <v>5365750.16</v>
      </c>
      <c r="N31" s="9"/>
      <c r="O31" s="9">
        <v>5165076</v>
      </c>
      <c r="P31" s="9"/>
      <c r="Q31" s="68">
        <f>K31/$K$68</f>
        <v>0.005893654006566963</v>
      </c>
      <c r="R31" s="72"/>
      <c r="S31" s="57">
        <f>(K31-C31)/K31</f>
        <v>-0.26394624573317815</v>
      </c>
    </row>
    <row r="32" spans="1:19" ht="13.5" customHeight="1">
      <c r="A32" s="44" t="s">
        <v>11</v>
      </c>
      <c r="B32" s="45"/>
      <c r="C32" s="9">
        <v>1977.59</v>
      </c>
      <c r="D32" s="9"/>
      <c r="E32" s="9">
        <v>51446.77</v>
      </c>
      <c r="F32" s="9"/>
      <c r="G32" s="9">
        <v>4278110</v>
      </c>
      <c r="H32" s="9"/>
      <c r="I32" s="68">
        <f>C32/$C$68</f>
        <v>9.46069770935678E-06</v>
      </c>
      <c r="J32" s="67"/>
      <c r="K32" s="9">
        <v>1500</v>
      </c>
      <c r="L32" s="9"/>
      <c r="M32" s="9">
        <v>10905.18</v>
      </c>
      <c r="N32" s="9"/>
      <c r="O32" s="9">
        <v>54704</v>
      </c>
      <c r="P32" s="9"/>
      <c r="Q32" s="68">
        <f>K32/$K$68</f>
        <v>6.020714810688851E-06</v>
      </c>
      <c r="R32" s="72"/>
      <c r="S32" s="57">
        <f>(K32-C32)/K32</f>
        <v>-0.3183933333333333</v>
      </c>
    </row>
    <row r="33" spans="1:19" ht="13.5" customHeight="1">
      <c r="A33" s="44" t="s">
        <v>12</v>
      </c>
      <c r="B33" s="45"/>
      <c r="C33" s="9">
        <v>9355310.52</v>
      </c>
      <c r="D33" s="9"/>
      <c r="E33" s="9">
        <v>42774701.95</v>
      </c>
      <c r="F33" s="9"/>
      <c r="G33" s="9">
        <v>12016785</v>
      </c>
      <c r="H33" s="9"/>
      <c r="I33" s="68">
        <f>C33/$C$68</f>
        <v>0.04475536628263967</v>
      </c>
      <c r="J33" s="67"/>
      <c r="K33" s="9">
        <v>14028117.07</v>
      </c>
      <c r="L33" s="9"/>
      <c r="M33" s="9">
        <v>53497443.46</v>
      </c>
      <c r="N33" s="9"/>
      <c r="O33" s="9">
        <v>24649000</v>
      </c>
      <c r="P33" s="9"/>
      <c r="Q33" s="68">
        <f>K33/$K$68</f>
        <v>0.056306194806284064</v>
      </c>
      <c r="R33" s="72"/>
      <c r="S33" s="57">
        <f>(K33-C33)/K33</f>
        <v>0.333102905164164</v>
      </c>
    </row>
    <row r="34" spans="1:19" ht="13.5" customHeight="1">
      <c r="A34" s="44" t="s">
        <v>13</v>
      </c>
      <c r="B34" s="45"/>
      <c r="C34" s="10">
        <v>440913.92</v>
      </c>
      <c r="D34" s="9"/>
      <c r="E34" s="10">
        <v>2381917.02</v>
      </c>
      <c r="F34" s="9"/>
      <c r="G34" s="10">
        <v>2206999</v>
      </c>
      <c r="H34" s="9"/>
      <c r="I34" s="69">
        <f>C34/$C$68</f>
        <v>0.002109311491748805</v>
      </c>
      <c r="J34" s="67"/>
      <c r="K34" s="10">
        <v>832927.86</v>
      </c>
      <c r="L34" s="9"/>
      <c r="M34" s="10">
        <v>4319016.65</v>
      </c>
      <c r="N34" s="9"/>
      <c r="O34" s="10">
        <v>3203988</v>
      </c>
      <c r="P34" s="9"/>
      <c r="Q34" s="69">
        <f>K34/$K$68</f>
        <v>0.003343214068624913</v>
      </c>
      <c r="R34" s="72"/>
      <c r="S34" s="58">
        <f>(K34-C34)/K34</f>
        <v>0.4706457291511416</v>
      </c>
    </row>
    <row r="35" spans="1:19" s="6" customFormat="1" ht="13.5" customHeight="1">
      <c r="A35" s="46"/>
      <c r="B35" s="45"/>
      <c r="C35" s="9">
        <f>SUM(C31:C34)</f>
        <v>11654110.03</v>
      </c>
      <c r="D35" s="9"/>
      <c r="E35" s="9">
        <f>SUM(E31:E34)</f>
        <v>50732384.580000006</v>
      </c>
      <c r="F35" s="9"/>
      <c r="G35" s="9">
        <f>SUM(G31:G34)</f>
        <v>22343033</v>
      </c>
      <c r="H35" s="9"/>
      <c r="I35" s="68">
        <f>SUM(I31:I34)</f>
        <v>0.05575271520659635</v>
      </c>
      <c r="J35" s="67"/>
      <c r="K35" s="9">
        <f>SUM(K31:L34)</f>
        <v>16330889.02</v>
      </c>
      <c r="L35" s="9"/>
      <c r="M35" s="9">
        <f>SUM(M31:M34)</f>
        <v>63193115.449999996</v>
      </c>
      <c r="N35" s="9"/>
      <c r="O35" s="9">
        <f>SUM(O31:O34)</f>
        <v>33072768</v>
      </c>
      <c r="P35" s="9"/>
      <c r="Q35" s="68">
        <f>SUM(Q31:Q34)</f>
        <v>0.06554908359628663</v>
      </c>
      <c r="R35" s="72"/>
      <c r="S35" s="57">
        <f>(K35-C35)/K35</f>
        <v>0.2863762642849679</v>
      </c>
    </row>
    <row r="36" spans="1:19" ht="13.5" customHeight="1">
      <c r="A36" s="39"/>
      <c r="B36" s="40"/>
      <c r="C36" s="12"/>
      <c r="D36" s="12"/>
      <c r="E36" s="12"/>
      <c r="F36" s="12"/>
      <c r="G36" s="12"/>
      <c r="H36" s="12"/>
      <c r="I36" s="55"/>
      <c r="J36" s="67"/>
      <c r="K36" s="6"/>
      <c r="L36" s="6"/>
      <c r="M36" s="6"/>
      <c r="N36" s="6"/>
      <c r="O36" s="6"/>
      <c r="P36" s="6"/>
      <c r="Q36" s="65"/>
      <c r="R36" s="72"/>
      <c r="S36" s="55"/>
    </row>
    <row r="37" spans="1:19" ht="13.5" customHeight="1">
      <c r="A37" s="42" t="s">
        <v>29</v>
      </c>
      <c r="B37" s="45"/>
      <c r="C37" s="9"/>
      <c r="D37" s="9"/>
      <c r="E37" s="9"/>
      <c r="F37" s="9"/>
      <c r="G37" s="9"/>
      <c r="H37" s="9"/>
      <c r="I37" s="57"/>
      <c r="J37" s="67"/>
      <c r="K37" s="6"/>
      <c r="L37" s="6"/>
      <c r="M37" s="6"/>
      <c r="N37" s="6"/>
      <c r="O37" s="6"/>
      <c r="P37" s="6"/>
      <c r="Q37" s="65"/>
      <c r="R37" s="72"/>
      <c r="S37" s="57"/>
    </row>
    <row r="38" spans="1:19" ht="13.5" customHeight="1">
      <c r="A38" s="44" t="s">
        <v>24</v>
      </c>
      <c r="B38" s="45"/>
      <c r="C38" s="9">
        <v>3644058.57</v>
      </c>
      <c r="D38" s="9"/>
      <c r="E38" s="9">
        <f>10787571+C38</f>
        <v>14431629.57</v>
      </c>
      <c r="F38" s="9"/>
      <c r="G38" s="9">
        <v>13699026</v>
      </c>
      <c r="H38" s="9"/>
      <c r="I38" s="68">
        <f>C38/$C$68</f>
        <v>0.01743300510518406</v>
      </c>
      <c r="J38" s="67"/>
      <c r="K38" s="9">
        <v>2263878.95</v>
      </c>
      <c r="L38" s="9"/>
      <c r="M38" s="9">
        <f>10790933+K38</f>
        <v>13054811.95</v>
      </c>
      <c r="N38" s="9"/>
      <c r="O38" s="9">
        <v>24661073</v>
      </c>
      <c r="P38" s="9"/>
      <c r="Q38" s="68">
        <f>K38/$K$68</f>
        <v>0.009086779682581151</v>
      </c>
      <c r="R38" s="72"/>
      <c r="S38" s="57">
        <f>(K38-C38)/K38</f>
        <v>-0.6096525699839205</v>
      </c>
    </row>
    <row r="39" spans="1:19" ht="13.5" customHeight="1">
      <c r="A39" s="44" t="s">
        <v>14</v>
      </c>
      <c r="B39" s="45"/>
      <c r="C39" s="9">
        <v>25035</v>
      </c>
      <c r="D39" s="9"/>
      <c r="E39" s="9">
        <v>122345</v>
      </c>
      <c r="F39" s="9"/>
      <c r="G39" s="9">
        <v>0</v>
      </c>
      <c r="H39" s="9"/>
      <c r="I39" s="68">
        <f>C39/$C$68</f>
        <v>0.000119766264571396</v>
      </c>
      <c r="J39" s="67"/>
      <c r="K39" s="9">
        <v>169980</v>
      </c>
      <c r="L39" s="9"/>
      <c r="M39" s="9">
        <v>280005.66</v>
      </c>
      <c r="N39" s="9"/>
      <c r="O39" s="9">
        <v>1020</v>
      </c>
      <c r="P39" s="9"/>
      <c r="Q39" s="68">
        <f>K39/$K$68</f>
        <v>0.0006822674023472606</v>
      </c>
      <c r="R39" s="72"/>
      <c r="S39" s="57">
        <f>(K39-C39)/K39</f>
        <v>0.8527179668196259</v>
      </c>
    </row>
    <row r="40" spans="1:19" ht="13.5" customHeight="1">
      <c r="A40" s="44" t="s">
        <v>15</v>
      </c>
      <c r="B40" s="45"/>
      <c r="C40" s="9">
        <v>795207.74</v>
      </c>
      <c r="D40" s="9"/>
      <c r="E40" s="9">
        <v>4587800.7</v>
      </c>
      <c r="F40" s="9"/>
      <c r="G40" s="9">
        <v>4303765</v>
      </c>
      <c r="H40" s="9"/>
      <c r="I40" s="99">
        <f>C40/$C$68</f>
        <v>0.003804236492033628</v>
      </c>
      <c r="J40" s="67"/>
      <c r="K40" s="9">
        <v>1561587.55</v>
      </c>
      <c r="L40" s="9"/>
      <c r="M40" s="9">
        <v>8125805.83</v>
      </c>
      <c r="N40" s="9"/>
      <c r="O40" s="9">
        <v>6106909</v>
      </c>
      <c r="P40" s="9"/>
      <c r="Q40" s="68">
        <f>K40/$K$68</f>
        <v>0.006267915526981545</v>
      </c>
      <c r="R40" s="72"/>
      <c r="S40" s="57">
        <f>(K40-C40)/K40</f>
        <v>0.4907696721839259</v>
      </c>
    </row>
    <row r="41" spans="1:19" ht="13.5" customHeight="1">
      <c r="A41" s="44"/>
      <c r="B41" s="45"/>
      <c r="C41" s="101">
        <f>SUM(C38:C40)</f>
        <v>4464301.31</v>
      </c>
      <c r="D41" s="9"/>
      <c r="E41" s="102">
        <f>SUM(E38:E40)</f>
        <v>19141775.27</v>
      </c>
      <c r="F41" s="9"/>
      <c r="G41" s="102">
        <f>SUM(G38:G40)</f>
        <v>18002791</v>
      </c>
      <c r="H41" s="9"/>
      <c r="I41" s="103">
        <f>SUM(I38:I40)</f>
        <v>0.021357007861789085</v>
      </c>
      <c r="J41" s="67"/>
      <c r="K41" s="102">
        <f>SUM(K38:K40)</f>
        <v>3995446.5</v>
      </c>
      <c r="L41" s="9"/>
      <c r="M41" s="102">
        <f>SUM(M38:M40)</f>
        <v>21460623.439999998</v>
      </c>
      <c r="N41" s="9"/>
      <c r="O41" s="102">
        <f>SUM(O38:O40)</f>
        <v>30769002</v>
      </c>
      <c r="P41" s="9"/>
      <c r="Q41" s="103">
        <f>SUM(Q38:Q40)</f>
        <v>0.016036962611909955</v>
      </c>
      <c r="R41" s="72"/>
      <c r="S41" s="104">
        <f>(K41-C41)/K41</f>
        <v>-0.11734728771865663</v>
      </c>
    </row>
    <row r="42" spans="1:19" ht="13.5" customHeight="1" thickBot="1">
      <c r="A42" s="105"/>
      <c r="B42" s="106"/>
      <c r="C42" s="9"/>
      <c r="D42" s="9"/>
      <c r="E42" s="9"/>
      <c r="F42" s="9"/>
      <c r="G42" s="9"/>
      <c r="H42" s="9"/>
      <c r="I42" s="57"/>
      <c r="J42" s="67"/>
      <c r="K42" s="6"/>
      <c r="L42" s="6"/>
      <c r="M42" s="6"/>
      <c r="N42" s="6"/>
      <c r="O42" s="6"/>
      <c r="P42" s="6"/>
      <c r="Q42" s="65"/>
      <c r="R42" s="72"/>
      <c r="S42" s="57"/>
    </row>
    <row r="43" spans="1:19" s="1" customFormat="1" ht="13.5" customHeight="1" thickBot="1">
      <c r="A43" s="80" t="s">
        <v>19</v>
      </c>
      <c r="B43" s="28"/>
      <c r="C43" s="29">
        <f>C18+C28+C35+C41</f>
        <v>90780564.62</v>
      </c>
      <c r="D43" s="30"/>
      <c r="E43" s="30">
        <f>E18+E28+E35+E41</f>
        <v>906655612.5400001</v>
      </c>
      <c r="F43" s="30"/>
      <c r="G43" s="30">
        <f>G18+G28+G35+G41</f>
        <v>801882653.73</v>
      </c>
      <c r="H43" s="30"/>
      <c r="I43" s="73">
        <f>I18+I28+I35+I41</f>
        <v>0.4342899588663723</v>
      </c>
      <c r="J43" s="32"/>
      <c r="K43" s="30">
        <f>K18+K28+K35+K41</f>
        <v>105778643.75</v>
      </c>
      <c r="L43" s="30"/>
      <c r="M43" s="30">
        <f>M18+M28+M35+M41</f>
        <v>1038796360.2600002</v>
      </c>
      <c r="N43" s="30"/>
      <c r="O43" s="30">
        <f>O18+O28+O35+O41</f>
        <v>862881192</v>
      </c>
      <c r="P43" s="30"/>
      <c r="Q43" s="73">
        <f>Q18+Q28+Q35+Q41</f>
        <v>0.4245753647201365</v>
      </c>
      <c r="R43" s="33"/>
      <c r="S43" s="31">
        <f>(K43-C43)/K43</f>
        <v>0.14178740243112634</v>
      </c>
    </row>
    <row r="44" spans="1:19" s="6" customFormat="1" ht="13.5" customHeight="1" thickBot="1">
      <c r="A44" s="46"/>
      <c r="B44" s="45"/>
      <c r="C44" s="56"/>
      <c r="D44" s="9"/>
      <c r="E44" s="9"/>
      <c r="F44" s="9"/>
      <c r="G44" s="9"/>
      <c r="H44" s="9"/>
      <c r="I44" s="57"/>
      <c r="J44" s="67"/>
      <c r="Q44" s="65"/>
      <c r="R44" s="72"/>
      <c r="S44" s="57"/>
    </row>
    <row r="45" spans="1:19" s="6" customFormat="1" ht="36" customHeight="1" thickBot="1">
      <c r="A45" s="89" t="s">
        <v>31</v>
      </c>
      <c r="B45" s="90"/>
      <c r="C45" s="91"/>
      <c r="D45" s="92"/>
      <c r="E45" s="92"/>
      <c r="F45" s="92"/>
      <c r="G45" s="92"/>
      <c r="H45" s="92"/>
      <c r="I45" s="93"/>
      <c r="J45" s="94"/>
      <c r="K45" s="92"/>
      <c r="L45" s="92"/>
      <c r="M45" s="92"/>
      <c r="N45" s="92"/>
      <c r="O45" s="92"/>
      <c r="P45" s="92"/>
      <c r="Q45" s="93"/>
      <c r="R45" s="95"/>
      <c r="S45" s="93"/>
    </row>
    <row r="46" spans="1:19" s="6" customFormat="1" ht="13.5" customHeight="1">
      <c r="A46" s="46"/>
      <c r="B46" s="45"/>
      <c r="C46" s="56"/>
      <c r="D46" s="9"/>
      <c r="E46" s="9"/>
      <c r="F46" s="9"/>
      <c r="G46" s="9"/>
      <c r="H46" s="9"/>
      <c r="I46" s="57"/>
      <c r="J46" s="67"/>
      <c r="Q46" s="65"/>
      <c r="R46" s="72"/>
      <c r="S46" s="57"/>
    </row>
    <row r="47" spans="1:19" ht="13.5" customHeight="1">
      <c r="A47" s="42" t="s">
        <v>16</v>
      </c>
      <c r="B47" s="45"/>
      <c r="C47" s="56"/>
      <c r="D47" s="9"/>
      <c r="E47" s="9"/>
      <c r="F47" s="9"/>
      <c r="G47" s="9"/>
      <c r="H47" s="9"/>
      <c r="I47" s="57"/>
      <c r="J47" s="67"/>
      <c r="K47" s="6"/>
      <c r="L47" s="6"/>
      <c r="M47" s="6"/>
      <c r="N47" s="6"/>
      <c r="O47" s="6"/>
      <c r="P47" s="6"/>
      <c r="Q47" s="65"/>
      <c r="R47" s="72"/>
      <c r="S47" s="57"/>
    </row>
    <row r="48" spans="1:19" ht="13.5" customHeight="1">
      <c r="A48" s="47" t="s">
        <v>34</v>
      </c>
      <c r="B48" s="45"/>
      <c r="C48" s="9">
        <v>68655601.65</v>
      </c>
      <c r="D48" s="9"/>
      <c r="E48" s="9">
        <v>315282736.5</v>
      </c>
      <c r="F48" s="9"/>
      <c r="G48" s="9">
        <v>276788980</v>
      </c>
      <c r="H48" s="9"/>
      <c r="I48" s="68">
        <f aca="true" t="shared" si="2" ref="I48:I54">C48/$C$68</f>
        <v>0.32844517481614827</v>
      </c>
      <c r="J48" s="67"/>
      <c r="K48" s="9">
        <v>78965585.09</v>
      </c>
      <c r="L48" s="9"/>
      <c r="M48" s="9">
        <v>363808277.67</v>
      </c>
      <c r="N48" s="9"/>
      <c r="O48" s="9">
        <v>289095262</v>
      </c>
      <c r="P48" s="9"/>
      <c r="Q48" s="68">
        <f aca="true" t="shared" si="3" ref="Q48:Q54">K48/$K$68</f>
        <v>0.31695284512404914</v>
      </c>
      <c r="R48" s="72"/>
      <c r="S48" s="57">
        <f aca="true" t="shared" si="4" ref="S48:S55">(K48-C48)/K48</f>
        <v>0.13056299688338063</v>
      </c>
    </row>
    <row r="49" spans="1:19" ht="13.5" customHeight="1">
      <c r="A49" s="47" t="s">
        <v>35</v>
      </c>
      <c r="B49" s="45"/>
      <c r="C49" s="9">
        <v>19459574.22</v>
      </c>
      <c r="D49" s="9"/>
      <c r="E49" s="9">
        <v>96089705.03</v>
      </c>
      <c r="F49" s="9"/>
      <c r="G49" s="9">
        <v>85240130</v>
      </c>
      <c r="H49" s="9"/>
      <c r="I49" s="68">
        <f t="shared" si="2"/>
        <v>0.09309368941398989</v>
      </c>
      <c r="J49" s="67"/>
      <c r="K49" s="9">
        <v>26888285.09</v>
      </c>
      <c r="L49" s="9"/>
      <c r="M49" s="9">
        <v>130312017.63</v>
      </c>
      <c r="N49" s="9"/>
      <c r="O49" s="9">
        <v>129016346</v>
      </c>
      <c r="P49" s="9"/>
      <c r="Q49" s="68">
        <f t="shared" si="3"/>
        <v>0.10792446418359147</v>
      </c>
      <c r="R49" s="72"/>
      <c r="S49" s="57">
        <f t="shared" si="4"/>
        <v>0.276280575169995</v>
      </c>
    </row>
    <row r="50" spans="1:19" ht="13.5" customHeight="1">
      <c r="A50" s="47" t="s">
        <v>36</v>
      </c>
      <c r="B50" s="45"/>
      <c r="C50" s="9">
        <v>698464.02</v>
      </c>
      <c r="D50" s="9"/>
      <c r="E50" s="9">
        <v>7580951.75</v>
      </c>
      <c r="F50" s="9"/>
      <c r="G50" s="9">
        <v>1319590</v>
      </c>
      <c r="H50" s="9"/>
      <c r="I50" s="68">
        <f t="shared" si="2"/>
        <v>0.003341419077807902</v>
      </c>
      <c r="J50" s="67"/>
      <c r="K50" s="9">
        <v>545044.78</v>
      </c>
      <c r="L50" s="9"/>
      <c r="M50" s="9">
        <v>6103842.07</v>
      </c>
      <c r="N50" s="9"/>
      <c r="O50" s="9">
        <v>3429811</v>
      </c>
      <c r="P50" s="9"/>
      <c r="Q50" s="68">
        <f t="shared" si="3"/>
        <v>0.0021877061196230977</v>
      </c>
      <c r="R50" s="72"/>
      <c r="S50" s="57">
        <f t="shared" si="4"/>
        <v>-0.2814800648122893</v>
      </c>
    </row>
    <row r="51" spans="1:19" ht="13.5" customHeight="1">
      <c r="A51" s="47" t="s">
        <v>23</v>
      </c>
      <c r="B51" s="45"/>
      <c r="C51" s="9">
        <v>0</v>
      </c>
      <c r="D51" s="9"/>
      <c r="E51" s="9">
        <v>0</v>
      </c>
      <c r="F51" s="9"/>
      <c r="G51" s="9">
        <v>0</v>
      </c>
      <c r="H51" s="9"/>
      <c r="I51" s="68">
        <f>C51/$C$68</f>
        <v>0</v>
      </c>
      <c r="J51" s="67"/>
      <c r="K51" s="9">
        <v>6967308.6</v>
      </c>
      <c r="L51" s="9"/>
      <c r="M51" s="9">
        <v>6967308.6</v>
      </c>
      <c r="N51" s="9"/>
      <c r="O51" s="9">
        <v>0</v>
      </c>
      <c r="P51" s="9"/>
      <c r="Q51" s="68">
        <f>K51/$K$68</f>
        <v>0.02796545205243987</v>
      </c>
      <c r="R51" s="72"/>
      <c r="S51" s="57">
        <v>0</v>
      </c>
    </row>
    <row r="52" spans="1:19" ht="13.5" customHeight="1">
      <c r="A52" s="47" t="s">
        <v>42</v>
      </c>
      <c r="B52" s="45"/>
      <c r="C52" s="9">
        <v>16364021.55</v>
      </c>
      <c r="D52" s="9"/>
      <c r="E52" s="9">
        <v>83080890.52</v>
      </c>
      <c r="F52" s="9"/>
      <c r="G52" s="9">
        <v>53803352</v>
      </c>
      <c r="H52" s="9"/>
      <c r="I52" s="68">
        <f t="shared" si="2"/>
        <v>0.07828471078127924</v>
      </c>
      <c r="J52" s="67"/>
      <c r="K52" s="9">
        <v>22199100.98</v>
      </c>
      <c r="L52" s="9"/>
      <c r="M52" s="9">
        <v>82652119.93</v>
      </c>
      <c r="N52" s="9"/>
      <c r="O52" s="9">
        <v>64191761</v>
      </c>
      <c r="P52" s="9"/>
      <c r="Q52" s="68">
        <f t="shared" si="3"/>
        <v>0.08910297070284226</v>
      </c>
      <c r="R52" s="72"/>
      <c r="S52" s="57">
        <f t="shared" si="4"/>
        <v>0.2628520603269944</v>
      </c>
    </row>
    <row r="53" spans="1:19" ht="13.5" customHeight="1">
      <c r="A53" s="47" t="s">
        <v>37</v>
      </c>
      <c r="B53" s="45"/>
      <c r="C53" s="9">
        <v>557969.48</v>
      </c>
      <c r="D53" s="9">
        <v>9485.48</v>
      </c>
      <c r="E53" s="9">
        <v>2822542.41</v>
      </c>
      <c r="F53" s="9"/>
      <c r="G53" s="9">
        <v>2698040</v>
      </c>
      <c r="H53" s="9"/>
      <c r="I53" s="68">
        <f t="shared" si="2"/>
        <v>0.002669299794864959</v>
      </c>
      <c r="J53" s="66"/>
      <c r="K53" s="9">
        <v>534079.07</v>
      </c>
      <c r="L53" s="9">
        <v>9485.48</v>
      </c>
      <c r="M53" s="9">
        <v>2915021.04</v>
      </c>
      <c r="N53" s="9"/>
      <c r="O53" s="9">
        <v>2726840.5</v>
      </c>
      <c r="P53" s="9"/>
      <c r="Q53" s="68">
        <f t="shared" si="3"/>
        <v>0.0021436918445519515</v>
      </c>
      <c r="R53" s="72"/>
      <c r="S53" s="57">
        <f t="shared" si="4"/>
        <v>-0.0447319719905894</v>
      </c>
    </row>
    <row r="54" spans="1:19" ht="13.5" customHeight="1">
      <c r="A54" s="47" t="s">
        <v>38</v>
      </c>
      <c r="B54" s="45"/>
      <c r="C54" s="10">
        <v>12454288.98</v>
      </c>
      <c r="D54" s="9"/>
      <c r="E54" s="10">
        <v>31135722.15</v>
      </c>
      <c r="F54" s="9"/>
      <c r="G54" s="10">
        <v>28705760</v>
      </c>
      <c r="H54" s="9"/>
      <c r="I54" s="69">
        <f t="shared" si="2"/>
        <v>0.05958073373386465</v>
      </c>
      <c r="J54" s="66"/>
      <c r="K54" s="10">
        <v>7261759.37</v>
      </c>
      <c r="L54" s="9"/>
      <c r="M54" s="10">
        <v>35813707.48</v>
      </c>
      <c r="N54" s="9"/>
      <c r="O54" s="10">
        <v>31286440</v>
      </c>
      <c r="P54" s="9"/>
      <c r="Q54" s="69">
        <f t="shared" si="3"/>
        <v>0.029147321460411695</v>
      </c>
      <c r="R54" s="72"/>
      <c r="S54" s="58">
        <f t="shared" si="4"/>
        <v>-0.7150511804964973</v>
      </c>
    </row>
    <row r="55" spans="1:19" ht="13.5" customHeight="1">
      <c r="A55" s="47"/>
      <c r="B55" s="45"/>
      <c r="C55" s="9">
        <f>SUM(C48:C54)</f>
        <v>118189919.9</v>
      </c>
      <c r="D55" s="9"/>
      <c r="E55" s="9">
        <f>SUM(E48:E54)</f>
        <v>535992548.35999995</v>
      </c>
      <c r="F55" s="9"/>
      <c r="G55" s="9">
        <f>SUM(G48:G54)</f>
        <v>448555852</v>
      </c>
      <c r="H55" s="9"/>
      <c r="I55" s="68">
        <f>SUM(I48:I54)</f>
        <v>0.5654150276179549</v>
      </c>
      <c r="J55" s="67"/>
      <c r="K55" s="9">
        <f>SUM(K48:K54)</f>
        <v>143361162.98</v>
      </c>
      <c r="L55" s="9"/>
      <c r="M55" s="9">
        <f>SUM(M48:M54)</f>
        <v>628572294.4200001</v>
      </c>
      <c r="N55" s="9"/>
      <c r="O55" s="9">
        <f>SUM(O48:O54)</f>
        <v>519746460.5</v>
      </c>
      <c r="P55" s="9"/>
      <c r="Q55" s="68">
        <f>SUM(Q48:Q54)</f>
        <v>0.5754244514875095</v>
      </c>
      <c r="R55" s="72"/>
      <c r="S55" s="57">
        <f t="shared" si="4"/>
        <v>0.1755792332928519</v>
      </c>
    </row>
    <row r="56" spans="1:19" ht="13.5" customHeight="1" thickBot="1">
      <c r="A56" s="39"/>
      <c r="B56" s="40"/>
      <c r="C56" s="39"/>
      <c r="D56" s="12"/>
      <c r="E56" s="12"/>
      <c r="F56" s="12"/>
      <c r="G56" s="12"/>
      <c r="H56" s="12"/>
      <c r="I56" s="55"/>
      <c r="J56" s="67"/>
      <c r="K56" s="6"/>
      <c r="L56" s="6"/>
      <c r="M56" s="6"/>
      <c r="N56" s="6"/>
      <c r="O56" s="6"/>
      <c r="P56" s="6"/>
      <c r="Q56" s="65"/>
      <c r="R56" s="72"/>
      <c r="S56" s="55"/>
    </row>
    <row r="57" spans="1:19" s="6" customFormat="1" ht="34.5" customHeight="1" thickBot="1">
      <c r="A57" s="110" t="s">
        <v>33</v>
      </c>
      <c r="B57" s="111"/>
      <c r="C57" s="30">
        <f>C55</f>
        <v>118189919.9</v>
      </c>
      <c r="D57" s="30"/>
      <c r="E57" s="30">
        <f>E55</f>
        <v>535992548.35999995</v>
      </c>
      <c r="F57" s="30"/>
      <c r="G57" s="30">
        <f>G55</f>
        <v>448555852</v>
      </c>
      <c r="H57" s="30"/>
      <c r="I57" s="73">
        <f>I55</f>
        <v>0.5654150276179549</v>
      </c>
      <c r="J57" s="33"/>
      <c r="K57" s="30">
        <f>K55</f>
        <v>143361162.98</v>
      </c>
      <c r="L57" s="30"/>
      <c r="M57" s="30">
        <f>M55</f>
        <v>628572294.4200001</v>
      </c>
      <c r="N57" s="30"/>
      <c r="O57" s="30">
        <f>O55</f>
        <v>519746460.5</v>
      </c>
      <c r="P57" s="30"/>
      <c r="Q57" s="73">
        <f>Q55</f>
        <v>0.5754244514875095</v>
      </c>
      <c r="R57" s="33"/>
      <c r="S57" s="31">
        <f>(K57-C57)/K57</f>
        <v>0.1755792332928519</v>
      </c>
    </row>
    <row r="58" spans="1:19" s="6" customFormat="1" ht="13.5" customHeight="1" thickBot="1">
      <c r="A58" s="47"/>
      <c r="B58" s="45"/>
      <c r="C58" s="56"/>
      <c r="D58" s="9"/>
      <c r="E58" s="9"/>
      <c r="F58" s="9"/>
      <c r="G58" s="9"/>
      <c r="H58" s="9"/>
      <c r="I58" s="57"/>
      <c r="J58" s="66"/>
      <c r="Q58" s="65"/>
      <c r="R58" s="72"/>
      <c r="S58" s="57"/>
    </row>
    <row r="59" spans="1:19" s="6" customFormat="1" ht="13.5" customHeight="1" thickBot="1">
      <c r="A59" s="96" t="s">
        <v>39</v>
      </c>
      <c r="B59" s="97"/>
      <c r="C59" s="91"/>
      <c r="D59" s="92"/>
      <c r="E59" s="92"/>
      <c r="F59" s="92"/>
      <c r="G59" s="92"/>
      <c r="H59" s="92"/>
      <c r="I59" s="93"/>
      <c r="J59" s="95"/>
      <c r="K59" s="90"/>
      <c r="L59" s="90"/>
      <c r="M59" s="90"/>
      <c r="N59" s="90"/>
      <c r="O59" s="90"/>
      <c r="P59" s="90"/>
      <c r="Q59" s="98"/>
      <c r="R59" s="95"/>
      <c r="S59" s="93"/>
    </row>
    <row r="60" spans="1:19" s="6" customFormat="1" ht="13.5" customHeight="1">
      <c r="A60" s="48"/>
      <c r="B60" s="49"/>
      <c r="C60" s="59"/>
      <c r="D60" s="13"/>
      <c r="E60" s="13"/>
      <c r="F60" s="13"/>
      <c r="G60" s="13"/>
      <c r="H60" s="13"/>
      <c r="I60" s="60"/>
      <c r="J60" s="66"/>
      <c r="K60" s="1"/>
      <c r="L60" s="1"/>
      <c r="M60" s="1"/>
      <c r="N60" s="1"/>
      <c r="O60" s="1"/>
      <c r="P60" s="1"/>
      <c r="Q60" s="70"/>
      <c r="R60" s="66"/>
      <c r="S60" s="60"/>
    </row>
    <row r="61" spans="1:19" s="6" customFormat="1" ht="13.5" customHeight="1">
      <c r="A61" s="42" t="s">
        <v>40</v>
      </c>
      <c r="B61" s="45"/>
      <c r="C61" s="56"/>
      <c r="D61" s="9"/>
      <c r="E61" s="9"/>
      <c r="F61" s="9"/>
      <c r="G61" s="9"/>
      <c r="H61" s="9"/>
      <c r="I61" s="57"/>
      <c r="J61" s="66"/>
      <c r="K61" s="1"/>
      <c r="L61" s="1"/>
      <c r="M61" s="1"/>
      <c r="N61" s="1"/>
      <c r="O61" s="1"/>
      <c r="P61" s="1"/>
      <c r="Q61" s="70"/>
      <c r="R61" s="66"/>
      <c r="S61" s="57"/>
    </row>
    <row r="62" spans="1:19" s="6" customFormat="1" ht="13.5" customHeight="1">
      <c r="A62" s="47" t="s">
        <v>20</v>
      </c>
      <c r="B62" s="45"/>
      <c r="C62" s="10">
        <v>61667.31</v>
      </c>
      <c r="D62" s="9"/>
      <c r="E62" s="10">
        <v>194228.07</v>
      </c>
      <c r="F62" s="9"/>
      <c r="G62" s="10">
        <v>141375</v>
      </c>
      <c r="H62" s="9"/>
      <c r="I62" s="69">
        <f>C62/$C$68</f>
        <v>0.00029501351567270994</v>
      </c>
      <c r="J62" s="66"/>
      <c r="K62" s="107">
        <v>45.79</v>
      </c>
      <c r="L62" s="9"/>
      <c r="M62" s="10">
        <v>27610.52</v>
      </c>
      <c r="N62" s="9"/>
      <c r="O62" s="10">
        <v>67340</v>
      </c>
      <c r="P62" s="9"/>
      <c r="Q62" s="69">
        <f>K62/$K$68</f>
        <v>1.8379235412096167E-07</v>
      </c>
      <c r="R62" s="66"/>
      <c r="S62" s="58">
        <f>(K62-C62)/K62</f>
        <v>-1345.741865036034</v>
      </c>
    </row>
    <row r="63" spans="1:19" s="6" customFormat="1" ht="13.5" customHeight="1">
      <c r="A63" s="48"/>
      <c r="B63" s="49"/>
      <c r="C63" s="9">
        <f>SUM(C62)</f>
        <v>61667.31</v>
      </c>
      <c r="D63" s="9"/>
      <c r="E63" s="9">
        <f>SUM(E62)</f>
        <v>194228.07</v>
      </c>
      <c r="F63" s="9"/>
      <c r="G63" s="9">
        <f>SUM(G62)</f>
        <v>141375</v>
      </c>
      <c r="H63" s="9"/>
      <c r="I63" s="68">
        <f>SUM(I62)</f>
        <v>0.00029501351567270994</v>
      </c>
      <c r="J63" s="66"/>
      <c r="K63" s="108">
        <f>SUM(K62)</f>
        <v>45.79</v>
      </c>
      <c r="L63" s="9"/>
      <c r="M63" s="9">
        <f>SUM(M62)</f>
        <v>27610.52</v>
      </c>
      <c r="N63" s="9"/>
      <c r="O63" s="9">
        <f>SUM(O62)</f>
        <v>67340</v>
      </c>
      <c r="P63" s="9"/>
      <c r="Q63" s="68">
        <f>SUM(Q62)</f>
        <v>1.8379235412096167E-07</v>
      </c>
      <c r="R63" s="66"/>
      <c r="S63" s="57">
        <f>(K63-C63)/K63</f>
        <v>-1345.741865036034</v>
      </c>
    </row>
    <row r="64" spans="1:19" s="1" customFormat="1" ht="13.5" customHeight="1" thickBot="1">
      <c r="A64" s="47"/>
      <c r="B64" s="49"/>
      <c r="C64" s="59"/>
      <c r="D64" s="13"/>
      <c r="E64" s="13"/>
      <c r="F64" s="13"/>
      <c r="G64" s="13"/>
      <c r="H64" s="13"/>
      <c r="I64" s="60"/>
      <c r="J64" s="66"/>
      <c r="Q64" s="70"/>
      <c r="R64" s="66"/>
      <c r="S64" s="60"/>
    </row>
    <row r="65" spans="1:19" ht="13.5" customHeight="1" thickBot="1">
      <c r="A65" s="27" t="s">
        <v>41</v>
      </c>
      <c r="B65" s="28"/>
      <c r="C65" s="29">
        <f>C63</f>
        <v>61667.31</v>
      </c>
      <c r="D65" s="74"/>
      <c r="E65" s="30">
        <f>E63</f>
        <v>194228.07</v>
      </c>
      <c r="F65" s="30"/>
      <c r="G65" s="30">
        <f>G63</f>
        <v>141375</v>
      </c>
      <c r="H65" s="74"/>
      <c r="I65" s="73">
        <f>I63</f>
        <v>0.00029501351567270994</v>
      </c>
      <c r="J65" s="75"/>
      <c r="K65" s="109">
        <f>K63</f>
        <v>45.79</v>
      </c>
      <c r="L65" s="74"/>
      <c r="M65" s="30">
        <f>M63</f>
        <v>27610.52</v>
      </c>
      <c r="N65" s="30"/>
      <c r="O65" s="30">
        <f>O63</f>
        <v>67340</v>
      </c>
      <c r="P65" s="74"/>
      <c r="Q65" s="73">
        <f>Q63</f>
        <v>1.8379235412096167E-07</v>
      </c>
      <c r="R65" s="33"/>
      <c r="S65" s="31">
        <f>(K65-C65)/K65</f>
        <v>-1345.741865036034</v>
      </c>
    </row>
    <row r="66" spans="1:19" s="6" customFormat="1" ht="13.5" customHeight="1">
      <c r="A66" s="46"/>
      <c r="B66" s="45"/>
      <c r="C66" s="56"/>
      <c r="D66" s="9"/>
      <c r="E66" s="9"/>
      <c r="F66" s="9"/>
      <c r="G66" s="9"/>
      <c r="H66" s="9"/>
      <c r="I66" s="57"/>
      <c r="J66" s="67"/>
      <c r="Q66" s="65"/>
      <c r="R66" s="72"/>
      <c r="S66" s="57"/>
    </row>
    <row r="67" spans="1:19" ht="13.5" customHeight="1" thickBot="1">
      <c r="A67" s="46"/>
      <c r="B67" s="45"/>
      <c r="C67" s="56"/>
      <c r="D67" s="9"/>
      <c r="E67" s="9"/>
      <c r="F67" s="9"/>
      <c r="G67" s="9"/>
      <c r="H67" s="9"/>
      <c r="I67" s="57"/>
      <c r="J67" s="67"/>
      <c r="K67" s="6"/>
      <c r="L67" s="6"/>
      <c r="M67" s="6"/>
      <c r="N67" s="6"/>
      <c r="O67" s="6"/>
      <c r="P67" s="6"/>
      <c r="Q67" s="65"/>
      <c r="R67" s="72"/>
      <c r="S67" s="57"/>
    </row>
    <row r="68" spans="1:19" s="17" customFormat="1" ht="20.25" thickBot="1">
      <c r="A68" s="34" t="s">
        <v>18</v>
      </c>
      <c r="B68" s="35"/>
      <c r="C68" s="76">
        <f>C43+C57+C65</f>
        <v>209032151.83</v>
      </c>
      <c r="D68" s="77"/>
      <c r="E68" s="77">
        <f>E43+E57+E65</f>
        <v>1442842388.97</v>
      </c>
      <c r="F68" s="77"/>
      <c r="G68" s="77">
        <f>G43+G57+G65</f>
        <v>1250579880.73</v>
      </c>
      <c r="H68" s="77"/>
      <c r="I68" s="78">
        <f>I43+I57+I65</f>
        <v>1</v>
      </c>
      <c r="J68" s="79"/>
      <c r="K68" s="77">
        <f>K43+K57+K65</f>
        <v>249139852.51999998</v>
      </c>
      <c r="L68" s="77"/>
      <c r="M68" s="77">
        <f>M43+M57+M65</f>
        <v>1667396265.2000003</v>
      </c>
      <c r="N68" s="77"/>
      <c r="O68" s="77">
        <f>O43+O57+O65</f>
        <v>1382694992.5</v>
      </c>
      <c r="P68" s="77"/>
      <c r="Q68" s="78">
        <f>Q43+Q57+Q65</f>
        <v>1.0000000000000002</v>
      </c>
      <c r="R68" s="33"/>
      <c r="S68" s="78">
        <f>(K68-C68)/K68</f>
        <v>0.16098468504463884</v>
      </c>
    </row>
    <row r="69" spans="1:10" s="17" customFormat="1" ht="13.5" customHeight="1">
      <c r="A69" s="11"/>
      <c r="B69" s="16"/>
      <c r="C69" s="13"/>
      <c r="D69" s="13"/>
      <c r="E69" s="13"/>
      <c r="F69" s="13"/>
      <c r="G69" s="13"/>
      <c r="H69" s="13"/>
      <c r="I69" s="14"/>
      <c r="J69" s="8"/>
    </row>
    <row r="70" spans="1:10" s="17" customFormat="1" ht="13.5" customHeight="1">
      <c r="A70" s="11"/>
      <c r="B70" s="16"/>
      <c r="C70" s="13"/>
      <c r="D70" s="13"/>
      <c r="E70" s="13"/>
      <c r="F70" s="13"/>
      <c r="G70" s="13"/>
      <c r="H70" s="13"/>
      <c r="I70" s="14"/>
      <c r="J70" s="8"/>
    </row>
    <row r="71" spans="1:10" ht="13.5" customHeight="1">
      <c r="A71" s="4"/>
      <c r="B71" s="4"/>
      <c r="C71" s="4"/>
      <c r="D71" s="4"/>
      <c r="E71" s="4"/>
      <c r="F71" s="4"/>
      <c r="G71" s="4"/>
      <c r="H71" s="4"/>
      <c r="I71" s="7"/>
      <c r="J71" s="15"/>
    </row>
    <row r="72" spans="1:10" ht="13.5" customHeight="1">
      <c r="A72" s="18"/>
      <c r="B72" s="18"/>
      <c r="C72" s="19"/>
      <c r="D72" s="19"/>
      <c r="E72" s="19"/>
      <c r="F72" s="19"/>
      <c r="G72" s="20"/>
      <c r="H72" s="20"/>
      <c r="I72" s="21"/>
      <c r="J72" s="8"/>
    </row>
    <row r="73" spans="1:10" ht="13.5" customHeight="1">
      <c r="A73" s="18"/>
      <c r="B73" s="18"/>
      <c r="C73" s="19"/>
      <c r="D73" s="19"/>
      <c r="E73" s="19"/>
      <c r="F73" s="19"/>
      <c r="G73" s="20"/>
      <c r="H73" s="20"/>
      <c r="I73" s="21"/>
      <c r="J73" s="8"/>
    </row>
    <row r="74" spans="1:10" ht="13.5" customHeight="1">
      <c r="A74" s="18"/>
      <c r="B74" s="18"/>
      <c r="C74" s="19"/>
      <c r="D74" s="19"/>
      <c r="E74" s="19"/>
      <c r="F74" s="19"/>
      <c r="G74" s="20"/>
      <c r="H74" s="20"/>
      <c r="I74" s="21"/>
      <c r="J74" s="1"/>
    </row>
    <row r="75" spans="1:10" ht="13.5" customHeight="1">
      <c r="A75" s="22"/>
      <c r="B75" s="23"/>
      <c r="C75" s="24"/>
      <c r="D75" s="24"/>
      <c r="G75" s="22"/>
      <c r="H75" s="22"/>
      <c r="I75" s="25"/>
      <c r="J75" s="1"/>
    </row>
    <row r="76" spans="1:10" ht="13.5" customHeight="1">
      <c r="A76" s="22"/>
      <c r="B76" s="23"/>
      <c r="C76" s="24"/>
      <c r="D76" s="24"/>
      <c r="G76" s="22"/>
      <c r="H76" s="22"/>
      <c r="I76" s="25"/>
      <c r="J76" s="1"/>
    </row>
    <row r="77" spans="3:10" ht="13.5" customHeight="1">
      <c r="C77" s="24"/>
      <c r="D77" s="24"/>
      <c r="J77" s="1"/>
    </row>
    <row r="78" ht="13.5" customHeight="1">
      <c r="J78" s="1"/>
    </row>
    <row r="79" spans="3:10" ht="13.5" customHeight="1">
      <c r="C79" s="24"/>
      <c r="D79" s="24"/>
      <c r="J79" s="1"/>
    </row>
    <row r="80" ht="13.5" customHeight="1">
      <c r="J80" s="1"/>
    </row>
    <row r="81" ht="13.5" customHeight="1"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spans="2:10" ht="13.5" customHeight="1">
      <c r="B86" s="23"/>
      <c r="J86" s="1"/>
    </row>
    <row r="87" spans="2:10" ht="13.5" customHeight="1">
      <c r="B87" s="23"/>
      <c r="J87" s="1"/>
    </row>
    <row r="88" ht="13.5" customHeight="1">
      <c r="J88" s="1"/>
    </row>
    <row r="89" ht="13.5" customHeight="1"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</sheetData>
  <sheetProtection/>
  <mergeCells count="6">
    <mergeCell ref="A57:B57"/>
    <mergeCell ref="C7:I7"/>
    <mergeCell ref="K7:Q7"/>
    <mergeCell ref="C3:S3"/>
    <mergeCell ref="C4:S4"/>
    <mergeCell ref="C5:S5"/>
  </mergeCells>
  <printOptions horizontalCentered="1"/>
  <pageMargins left="0" right="0" top="0" bottom="0" header="0" footer="0"/>
  <pageSetup fitToHeight="1" fitToWidth="1" horizontalDpi="300" verticalDpi="300" orientation="landscape" paperSize="123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2019-06-13T20:52:19Z</cp:lastPrinted>
  <dcterms:created xsi:type="dcterms:W3CDTF">2009-02-19T19:53:26Z</dcterms:created>
  <dcterms:modified xsi:type="dcterms:W3CDTF">2019-06-13T20:53:06Z</dcterms:modified>
  <cp:category/>
  <cp:version/>
  <cp:contentType/>
  <cp:contentStatus/>
</cp:coreProperties>
</file>