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640" activeTab="0"/>
  </bookViews>
  <sheets>
    <sheet name="FEBRERO 2017" sheetId="1" r:id="rId1"/>
  </sheets>
  <externalReferences>
    <externalReference r:id="rId4"/>
  </externalReferences>
  <definedNames>
    <definedName name="A_impresión_IM" localSheetId="0">'FEBRERO 2017'!$A$8:$J$77</definedName>
    <definedName name="A_impresión_IM">#REF!</definedName>
    <definedName name="_xlnm.Print_Area" localSheetId="0">'FEBRERO 2017'!$A$1:$S$70</definedName>
    <definedName name="TOTALA" localSheetId="0">'FEBRERO 2017'!$E$70</definedName>
    <definedName name="TOTALA">#REF!</definedName>
    <definedName name="TOTALE" localSheetId="0">'FEBRERO 2017'!#REF!</definedName>
    <definedName name="TOTALE">#REF!</definedName>
    <definedName name="TOTALEG">'[1]CONGRESO 1ER.TRI.2002'!#REF!</definedName>
    <definedName name="TOTALEGR">'[1]CONGRESO 1ER.TRI.2002'!#REF!</definedName>
    <definedName name="TOTALEGRE">'[1]CONGRESO 1ER.TRI.2002'!#REF!</definedName>
    <definedName name="TOTALEGRES">'[1]CONGRESO 1ER.TRI.2002'!#REF!</definedName>
  </definedNames>
  <calcPr fullCalcOnLoad="1"/>
</workbook>
</file>

<file path=xl/sharedStrings.xml><?xml version="1.0" encoding="utf-8"?>
<sst xmlns="http://schemas.openxmlformats.org/spreadsheetml/2006/main" count="54" uniqueCount="50">
  <si>
    <t>ESTADO DE ORIGEN DE FONDOS</t>
  </si>
  <si>
    <t>ACUMULADO</t>
  </si>
  <si>
    <t>PRESUPUESTO</t>
  </si>
  <si>
    <t>PROP.</t>
  </si>
  <si>
    <t>IMPUESTOS:</t>
  </si>
  <si>
    <t>ADQUISICION DE INMUEBLES</t>
  </si>
  <si>
    <t>PREDIAL</t>
  </si>
  <si>
    <t>DIVERSIONES Y ESPECTACULOS</t>
  </si>
  <si>
    <t>CONSTRUCCIONES Y URBANIZA.</t>
  </si>
  <si>
    <t>INSCRIPCIONES Y REFRENDOS</t>
  </si>
  <si>
    <t>DERECHOS DIVERSOS</t>
  </si>
  <si>
    <t>VENTA DE BIENES MUNICIPALES</t>
  </si>
  <si>
    <t>RENDIMIENTOS BANCARIOS</t>
  </si>
  <si>
    <t>DIVERSOS PRODUCTOS</t>
  </si>
  <si>
    <t>DONATIVOS</t>
  </si>
  <si>
    <t>APROVECHAMIENTOS DIVERSOS</t>
  </si>
  <si>
    <t>PARTICIPACIONES:</t>
  </si>
  <si>
    <t xml:space="preserve"> </t>
  </si>
  <si>
    <t>INGRESOS TOTALES:</t>
  </si>
  <si>
    <t>SUB TOTAL INGRESOS</t>
  </si>
  <si>
    <t>INGRESOS DIVERSOS</t>
  </si>
  <si>
    <t>MUNICIPIO DE SAN PEDRO GARZA GARCIA, N.L.</t>
  </si>
  <si>
    <t>EXPEDICIÓN DE LICENCIAS Y PERMISOS</t>
  </si>
  <si>
    <t>APORTACIONES FEDERALES</t>
  </si>
  <si>
    <t>MULTAS</t>
  </si>
  <si>
    <t>RECARGOS</t>
  </si>
  <si>
    <t>CONTRIBUCIONES 7 Y 17%.</t>
  </si>
  <si>
    <t>PRODUCTOS DE TIPO CORRIENTE:</t>
  </si>
  <si>
    <t>ARRENDAMIENTO Y EXPLOT. BIENES MUNICIPALES.</t>
  </si>
  <si>
    <t>APROVECHAMIENTOS DE TIPO CORRIENTE:</t>
  </si>
  <si>
    <t>DERECHOS:</t>
  </si>
  <si>
    <t>PARTICIPACIONES, APORTACIONES, TRANSFERENCIAS, ASIGNACIONES</t>
  </si>
  <si>
    <t>INGRESOS DE GESTIÓN</t>
  </si>
  <si>
    <t>SUBTOTAL PARTICIPACIONES, APORTACIONES, TRANSFERENCIAS, ASIGNACIONES</t>
  </si>
  <si>
    <t>PARTICIPACIONES</t>
  </si>
  <si>
    <t>OTRAS PARTICIPACONES FEDERALES</t>
  </si>
  <si>
    <t>IMPUESTO DE TENENCIA</t>
  </si>
  <si>
    <t>APORTACIONES FEDERALES FAISM</t>
  </si>
  <si>
    <t>APORTACIONES FEDERALES FAFM</t>
  </si>
  <si>
    <t>OTROS INGRESOS Y BENEFICIOS</t>
  </si>
  <si>
    <t>OTROS INGRESOS Y BENEFICIOS VARIOS</t>
  </si>
  <si>
    <t>SUBTOTAL OTROS INGRESOS Y BENEFICIOS VARIOS</t>
  </si>
  <si>
    <t>APORTACIONES ESTATALES</t>
  </si>
  <si>
    <t>ACCESORIOS DE IMPUESTO (RECARGOS)</t>
  </si>
  <si>
    <t>GASTOS DE EJECUCION</t>
  </si>
  <si>
    <t>2019 VS 2018</t>
  </si>
  <si>
    <t>DERECHOS POR COOPERACION OBRAS PUBLICAS</t>
  </si>
  <si>
    <t>JUEGOS PERMITIDOS</t>
  </si>
  <si>
    <t>COMPARATIVO MES NOVIEMBRE DE  2018 VS MES DE NOVIEMBRE 2019</t>
  </si>
  <si>
    <t>NOVIEMBRE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</si>
</sst>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%"/>
    <numFmt numFmtId="174" formatCode="0.000%"/>
    <numFmt numFmtId="175" formatCode="0.0000%"/>
    <numFmt numFmtId="176" formatCode="#,##0.00_ ;\-#,##0.00\ "/>
    <numFmt numFmtId="177" formatCode="#,##0.0;\-#,##0.0"/>
  </numFmts>
  <fonts count="53">
    <font>
      <sz val="10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Courier New"/>
      <family val="3"/>
    </font>
    <font>
      <u val="single"/>
      <sz val="10"/>
      <color indexed="36"/>
      <name val="Courier New"/>
      <family val="3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b/>
      <sz val="12"/>
      <name val="Helv"/>
      <family val="0"/>
    </font>
    <font>
      <b/>
      <sz val="14"/>
      <name val="Helv"/>
      <family val="0"/>
    </font>
    <font>
      <sz val="14"/>
      <name val="Courier New"/>
      <family val="3"/>
    </font>
    <font>
      <b/>
      <sz val="15"/>
      <name val="Arial"/>
      <family val="2"/>
    </font>
    <font>
      <b/>
      <sz val="10"/>
      <name val="Helv"/>
      <family val="0"/>
    </font>
    <font>
      <b/>
      <sz val="11"/>
      <name val="Arial"/>
      <family val="2"/>
    </font>
    <font>
      <b/>
      <sz val="11"/>
      <name val="Helv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22"/>
      </patternFill>
    </fill>
    <fill>
      <patternFill patternType="gray125">
        <bgColor indexed="22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15">
    <xf numFmtId="172" fontId="0" fillId="0" borderId="0" xfId="0" applyAlignment="1">
      <alignment/>
    </xf>
    <xf numFmtId="172" fontId="0" fillId="0" borderId="0" xfId="0" applyFill="1" applyBorder="1" applyAlignment="1">
      <alignment/>
    </xf>
    <xf numFmtId="172" fontId="9" fillId="0" borderId="0" xfId="0" applyFont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172" fontId="6" fillId="0" borderId="0" xfId="0" applyFont="1" applyAlignment="1">
      <alignment vertical="center"/>
    </xf>
    <xf numFmtId="172" fontId="13" fillId="0" borderId="0" xfId="0" applyFont="1" applyAlignment="1">
      <alignment/>
    </xf>
    <xf numFmtId="172" fontId="0" fillId="0" borderId="0" xfId="0" applyBorder="1" applyAlignment="1">
      <alignment/>
    </xf>
    <xf numFmtId="9" fontId="6" fillId="0" borderId="0" xfId="0" applyNumberFormat="1" applyFont="1" applyAlignment="1">
      <alignment vertical="center"/>
    </xf>
    <xf numFmtId="172" fontId="17" fillId="0" borderId="0" xfId="0" applyFont="1" applyFill="1" applyBorder="1" applyAlignment="1">
      <alignment/>
    </xf>
    <xf numFmtId="37" fontId="16" fillId="0" borderId="0" xfId="0" applyNumberFormat="1" applyFont="1" applyBorder="1" applyAlignment="1" applyProtection="1">
      <alignment vertical="center"/>
      <protection/>
    </xf>
    <xf numFmtId="37" fontId="16" fillId="0" borderId="10" xfId="0" applyNumberFormat="1" applyFont="1" applyBorder="1" applyAlignment="1" applyProtection="1">
      <alignment vertical="center"/>
      <protection/>
    </xf>
    <xf numFmtId="172" fontId="16" fillId="0" borderId="0" xfId="0" applyNumberFormat="1" applyFont="1" applyFill="1" applyAlignment="1" applyProtection="1">
      <alignment horizontal="left" vertical="center"/>
      <protection/>
    </xf>
    <xf numFmtId="172" fontId="6" fillId="0" borderId="0" xfId="0" applyFont="1" applyBorder="1" applyAlignment="1">
      <alignment vertical="center"/>
    </xf>
    <xf numFmtId="37" fontId="16" fillId="0" borderId="0" xfId="0" applyNumberFormat="1" applyFont="1" applyFill="1" applyBorder="1" applyAlignment="1" applyProtection="1">
      <alignment vertical="center"/>
      <protection/>
    </xf>
    <xf numFmtId="9" fontId="16" fillId="0" borderId="0" xfId="0" applyNumberFormat="1" applyFont="1" applyFill="1" applyBorder="1" applyAlignment="1" applyProtection="1">
      <alignment vertical="center"/>
      <protection/>
    </xf>
    <xf numFmtId="172" fontId="18" fillId="0" borderId="0" xfId="0" applyFont="1" applyFill="1" applyBorder="1" applyAlignment="1">
      <alignment/>
    </xf>
    <xf numFmtId="172" fontId="16" fillId="0" borderId="0" xfId="0" applyFont="1" applyFill="1" applyAlignment="1">
      <alignment vertical="center"/>
    </xf>
    <xf numFmtId="172" fontId="0" fillId="0" borderId="0" xfId="0" applyFill="1" applyAlignment="1">
      <alignment/>
    </xf>
    <xf numFmtId="172" fontId="17" fillId="0" borderId="0" xfId="0" applyFont="1" applyAlignment="1">
      <alignment/>
    </xf>
    <xf numFmtId="37" fontId="17" fillId="0" borderId="0" xfId="0" applyNumberFormat="1" applyFont="1" applyAlignment="1" applyProtection="1">
      <alignment/>
      <protection/>
    </xf>
    <xf numFmtId="172" fontId="18" fillId="0" borderId="0" xfId="0" applyFont="1" applyAlignment="1">
      <alignment/>
    </xf>
    <xf numFmtId="9" fontId="18" fillId="0" borderId="0" xfId="0" applyNumberFormat="1" applyFont="1" applyAlignment="1">
      <alignment/>
    </xf>
    <xf numFmtId="172" fontId="15" fillId="0" borderId="0" xfId="0" applyNumberFormat="1" applyFont="1" applyAlignment="1" applyProtection="1">
      <alignment horizontal="left"/>
      <protection/>
    </xf>
    <xf numFmtId="172" fontId="15" fillId="0" borderId="0" xfId="0" applyFont="1" applyAlignment="1">
      <alignment/>
    </xf>
    <xf numFmtId="37" fontId="15" fillId="0" borderId="0" xfId="0" applyNumberFormat="1" applyFont="1" applyAlignment="1" applyProtection="1">
      <alignment/>
      <protection/>
    </xf>
    <xf numFmtId="9" fontId="15" fillId="0" borderId="0" xfId="0" applyNumberFormat="1" applyFont="1" applyAlignment="1" applyProtection="1">
      <alignment horizontal="left"/>
      <protection/>
    </xf>
    <xf numFmtId="9" fontId="0" fillId="0" borderId="0" xfId="0" applyNumberFormat="1" applyAlignment="1">
      <alignment/>
    </xf>
    <xf numFmtId="172" fontId="16" fillId="33" borderId="11" xfId="0" applyFont="1" applyFill="1" applyBorder="1" applyAlignment="1">
      <alignment vertical="center"/>
    </xf>
    <xf numFmtId="172" fontId="16" fillId="33" borderId="12" xfId="0" applyFont="1" applyFill="1" applyBorder="1" applyAlignment="1">
      <alignment vertical="center"/>
    </xf>
    <xf numFmtId="37" fontId="16" fillId="33" borderId="11" xfId="0" applyNumberFormat="1" applyFont="1" applyFill="1" applyBorder="1" applyAlignment="1" applyProtection="1">
      <alignment vertical="center"/>
      <protection/>
    </xf>
    <xf numFmtId="37" fontId="16" fillId="33" borderId="13" xfId="0" applyNumberFormat="1" applyFont="1" applyFill="1" applyBorder="1" applyAlignment="1" applyProtection="1">
      <alignment vertical="center"/>
      <protection/>
    </xf>
    <xf numFmtId="9" fontId="16" fillId="33" borderId="12" xfId="0" applyNumberFormat="1" applyFont="1" applyFill="1" applyBorder="1" applyAlignment="1" applyProtection="1">
      <alignment vertical="center"/>
      <protection/>
    </xf>
    <xf numFmtId="172" fontId="17" fillId="33" borderId="11" xfId="0" applyFont="1" applyFill="1" applyBorder="1" applyAlignment="1">
      <alignment/>
    </xf>
    <xf numFmtId="172" fontId="0" fillId="33" borderId="11" xfId="0" applyFill="1" applyBorder="1" applyAlignment="1">
      <alignment/>
    </xf>
    <xf numFmtId="172" fontId="8" fillId="33" borderId="11" xfId="0" applyNumberFormat="1" applyFont="1" applyFill="1" applyBorder="1" applyAlignment="1" applyProtection="1">
      <alignment horizontal="left" vertical="center"/>
      <protection/>
    </xf>
    <xf numFmtId="172" fontId="8" fillId="33" borderId="12" xfId="0" applyFont="1" applyFill="1" applyBorder="1" applyAlignment="1">
      <alignment vertical="center"/>
    </xf>
    <xf numFmtId="9" fontId="16" fillId="0" borderId="14" xfId="0" applyNumberFormat="1" applyFont="1" applyBorder="1" applyAlignment="1" applyProtection="1">
      <alignment horizontal="center" vertical="center"/>
      <protection/>
    </xf>
    <xf numFmtId="172" fontId="9" fillId="0" borderId="15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172" fontId="6" fillId="0" borderId="17" xfId="0" applyFont="1" applyBorder="1" applyAlignment="1">
      <alignment vertical="center"/>
    </xf>
    <xf numFmtId="172" fontId="6" fillId="0" borderId="14" xfId="0" applyFont="1" applyBorder="1" applyAlignment="1">
      <alignment vertical="center"/>
    </xf>
    <xf numFmtId="172" fontId="14" fillId="0" borderId="14" xfId="0" applyFont="1" applyBorder="1" applyAlignment="1">
      <alignment vertical="center"/>
    </xf>
    <xf numFmtId="172" fontId="16" fillId="34" borderId="17" xfId="0" applyNumberFormat="1" applyFont="1" applyFill="1" applyBorder="1" applyAlignment="1" applyProtection="1">
      <alignment horizontal="left" vertical="center"/>
      <protection/>
    </xf>
    <xf numFmtId="172" fontId="1" fillId="0" borderId="14" xfId="0" applyFont="1" applyBorder="1" applyAlignment="1">
      <alignment vertical="center"/>
    </xf>
    <xf numFmtId="172" fontId="16" fillId="0" borderId="17" xfId="0" applyNumberFormat="1" applyFont="1" applyBorder="1" applyAlignment="1" applyProtection="1">
      <alignment horizontal="left" vertical="center"/>
      <protection/>
    </xf>
    <xf numFmtId="172" fontId="16" fillId="0" borderId="14" xfId="0" applyFont="1" applyBorder="1" applyAlignment="1">
      <alignment vertical="center"/>
    </xf>
    <xf numFmtId="172" fontId="16" fillId="0" borderId="17" xfId="0" applyFont="1" applyBorder="1" applyAlignment="1">
      <alignment vertical="center"/>
    </xf>
    <xf numFmtId="172" fontId="16" fillId="0" borderId="17" xfId="0" applyNumberFormat="1" applyFont="1" applyFill="1" applyBorder="1" applyAlignment="1" applyProtection="1">
      <alignment horizontal="left" vertical="center"/>
      <protection/>
    </xf>
    <xf numFmtId="172" fontId="16" fillId="0" borderId="17" xfId="0" applyFont="1" applyFill="1" applyBorder="1" applyAlignment="1">
      <alignment vertical="center"/>
    </xf>
    <xf numFmtId="172" fontId="16" fillId="0" borderId="14" xfId="0" applyFont="1" applyFill="1" applyBorder="1" applyAlignment="1">
      <alignment vertical="center"/>
    </xf>
    <xf numFmtId="172" fontId="9" fillId="0" borderId="0" xfId="0" applyFont="1" applyBorder="1" applyAlignment="1">
      <alignment vertical="center"/>
    </xf>
    <xf numFmtId="9" fontId="9" fillId="0" borderId="14" xfId="0" applyNumberFormat="1" applyFont="1" applyBorder="1" applyAlignment="1">
      <alignment vertical="center"/>
    </xf>
    <xf numFmtId="172" fontId="9" fillId="0" borderId="0" xfId="0" applyNumberFormat="1" applyFont="1" applyBorder="1" applyAlignment="1" applyProtection="1">
      <alignment horizontal="center" vertical="center"/>
      <protection/>
    </xf>
    <xf numFmtId="9" fontId="9" fillId="0" borderId="14" xfId="0" applyNumberFormat="1" applyFont="1" applyBorder="1" applyAlignment="1" applyProtection="1">
      <alignment horizontal="center" vertical="center"/>
      <protection/>
    </xf>
    <xf numFmtId="172" fontId="1" fillId="0" borderId="0" xfId="0" applyFont="1" applyBorder="1" applyAlignment="1">
      <alignment vertical="center"/>
    </xf>
    <xf numFmtId="9" fontId="6" fillId="0" borderId="14" xfId="0" applyNumberFormat="1" applyFont="1" applyBorder="1" applyAlignment="1">
      <alignment vertical="center"/>
    </xf>
    <xf numFmtId="37" fontId="16" fillId="0" borderId="17" xfId="0" applyNumberFormat="1" applyFont="1" applyBorder="1" applyAlignment="1" applyProtection="1">
      <alignment vertical="center"/>
      <protection/>
    </xf>
    <xf numFmtId="9" fontId="16" fillId="0" borderId="14" xfId="0" applyNumberFormat="1" applyFont="1" applyBorder="1" applyAlignment="1" applyProtection="1">
      <alignment vertical="center"/>
      <protection/>
    </xf>
    <xf numFmtId="9" fontId="16" fillId="0" borderId="18" xfId="0" applyNumberFormat="1" applyFont="1" applyBorder="1" applyAlignment="1" applyProtection="1">
      <alignment vertical="center"/>
      <protection/>
    </xf>
    <xf numFmtId="37" fontId="16" fillId="0" borderId="17" xfId="0" applyNumberFormat="1" applyFont="1" applyFill="1" applyBorder="1" applyAlignment="1" applyProtection="1">
      <alignment vertical="center"/>
      <protection/>
    </xf>
    <xf numFmtId="9" fontId="16" fillId="0" borderId="14" xfId="0" applyNumberFormat="1" applyFont="1" applyFill="1" applyBorder="1" applyAlignment="1" applyProtection="1">
      <alignment vertical="center"/>
      <protection/>
    </xf>
    <xf numFmtId="172" fontId="0" fillId="0" borderId="15" xfId="0" applyFill="1" applyBorder="1" applyAlignment="1">
      <alignment/>
    </xf>
    <xf numFmtId="172" fontId="10" fillId="0" borderId="17" xfId="0" applyFont="1" applyFill="1" applyBorder="1" applyAlignment="1">
      <alignment/>
    </xf>
    <xf numFmtId="172" fontId="11" fillId="0" borderId="17" xfId="0" applyFont="1" applyFill="1" applyBorder="1" applyAlignment="1">
      <alignment/>
    </xf>
    <xf numFmtId="172" fontId="15" fillId="0" borderId="17" xfId="0" applyFont="1" applyFill="1" applyBorder="1" applyAlignment="1">
      <alignment/>
    </xf>
    <xf numFmtId="172" fontId="0" fillId="0" borderId="14" xfId="0" applyBorder="1" applyAlignment="1">
      <alignment/>
    </xf>
    <xf numFmtId="172" fontId="0" fillId="0" borderId="17" xfId="0" applyFill="1" applyBorder="1" applyAlignment="1">
      <alignment/>
    </xf>
    <xf numFmtId="172" fontId="17" fillId="0" borderId="17" xfId="0" applyFont="1" applyFill="1" applyBorder="1" applyAlignment="1">
      <alignment/>
    </xf>
    <xf numFmtId="10" fontId="16" fillId="0" borderId="14" xfId="0" applyNumberFormat="1" applyFont="1" applyBorder="1" applyAlignment="1" applyProtection="1">
      <alignment vertical="center"/>
      <protection/>
    </xf>
    <xf numFmtId="10" fontId="16" fillId="0" borderId="18" xfId="0" applyNumberFormat="1" applyFont="1" applyBorder="1" applyAlignment="1" applyProtection="1">
      <alignment vertical="center"/>
      <protection/>
    </xf>
    <xf numFmtId="172" fontId="0" fillId="0" borderId="14" xfId="0" applyFill="1" applyBorder="1" applyAlignment="1">
      <alignment/>
    </xf>
    <xf numFmtId="172" fontId="0" fillId="0" borderId="15" xfId="0" applyBorder="1" applyAlignment="1">
      <alignment/>
    </xf>
    <xf numFmtId="172" fontId="0" fillId="0" borderId="17" xfId="0" applyBorder="1" applyAlignment="1">
      <alignment/>
    </xf>
    <xf numFmtId="10" fontId="16" fillId="33" borderId="12" xfId="0" applyNumberFormat="1" applyFont="1" applyFill="1" applyBorder="1" applyAlignment="1" applyProtection="1">
      <alignment vertical="center"/>
      <protection/>
    </xf>
    <xf numFmtId="172" fontId="6" fillId="33" borderId="13" xfId="0" applyFont="1" applyFill="1" applyBorder="1" applyAlignment="1">
      <alignment vertical="center"/>
    </xf>
    <xf numFmtId="9" fontId="16" fillId="33" borderId="11" xfId="0" applyNumberFormat="1" applyFont="1" applyFill="1" applyBorder="1" applyAlignment="1" applyProtection="1">
      <alignment vertical="center"/>
      <protection/>
    </xf>
    <xf numFmtId="37" fontId="8" fillId="33" borderId="11" xfId="0" applyNumberFormat="1" applyFont="1" applyFill="1" applyBorder="1" applyAlignment="1" applyProtection="1">
      <alignment vertical="center"/>
      <protection/>
    </xf>
    <xf numFmtId="37" fontId="8" fillId="33" borderId="13" xfId="0" applyNumberFormat="1" applyFont="1" applyFill="1" applyBorder="1" applyAlignment="1" applyProtection="1">
      <alignment vertical="center"/>
      <protection/>
    </xf>
    <xf numFmtId="9" fontId="8" fillId="33" borderId="12" xfId="0" applyNumberFormat="1" applyFont="1" applyFill="1" applyBorder="1" applyAlignment="1" applyProtection="1">
      <alignment vertical="center"/>
      <protection/>
    </xf>
    <xf numFmtId="172" fontId="12" fillId="33" borderId="11" xfId="0" applyFont="1" applyFill="1" applyBorder="1" applyAlignment="1">
      <alignment/>
    </xf>
    <xf numFmtId="172" fontId="16" fillId="33" borderId="11" xfId="0" applyFont="1" applyFill="1" applyBorder="1" applyAlignment="1">
      <alignment horizontal="left" vertical="center"/>
    </xf>
    <xf numFmtId="172" fontId="8" fillId="35" borderId="11" xfId="0" applyNumberFormat="1" applyFont="1" applyFill="1" applyBorder="1" applyAlignment="1" applyProtection="1">
      <alignment horizontal="left" vertical="center"/>
      <protection/>
    </xf>
    <xf numFmtId="172" fontId="8" fillId="36" borderId="12" xfId="0" applyFont="1" applyFill="1" applyBorder="1" applyAlignment="1">
      <alignment vertical="center"/>
    </xf>
    <xf numFmtId="172" fontId="8" fillId="36" borderId="13" xfId="0" applyFont="1" applyFill="1" applyBorder="1" applyAlignment="1">
      <alignment vertical="center"/>
    </xf>
    <xf numFmtId="9" fontId="8" fillId="36" borderId="12" xfId="0" applyNumberFormat="1" applyFont="1" applyFill="1" applyBorder="1" applyAlignment="1">
      <alignment vertical="center"/>
    </xf>
    <xf numFmtId="172" fontId="12" fillId="36" borderId="11" xfId="0" applyFont="1" applyFill="1" applyBorder="1" applyAlignment="1">
      <alignment/>
    </xf>
    <xf numFmtId="172" fontId="13" fillId="36" borderId="13" xfId="0" applyFont="1" applyFill="1" applyBorder="1" applyAlignment="1">
      <alignment/>
    </xf>
    <xf numFmtId="172" fontId="13" fillId="36" borderId="12" xfId="0" applyFont="1" applyFill="1" applyBorder="1" applyAlignment="1">
      <alignment/>
    </xf>
    <xf numFmtId="172" fontId="13" fillId="36" borderId="11" xfId="0" applyFont="1" applyFill="1" applyBorder="1" applyAlignment="1">
      <alignment/>
    </xf>
    <xf numFmtId="172" fontId="8" fillId="35" borderId="11" xfId="0" applyNumberFormat="1" applyFont="1" applyFill="1" applyBorder="1" applyAlignment="1" applyProtection="1">
      <alignment horizontal="justify" vertical="justify" wrapText="1"/>
      <protection/>
    </xf>
    <xf numFmtId="172" fontId="0" fillId="36" borderId="13" xfId="0" applyFill="1" applyBorder="1" applyAlignment="1">
      <alignment/>
    </xf>
    <xf numFmtId="37" fontId="16" fillId="36" borderId="11" xfId="0" applyNumberFormat="1" applyFont="1" applyFill="1" applyBorder="1" applyAlignment="1" applyProtection="1">
      <alignment vertical="center"/>
      <protection/>
    </xf>
    <xf numFmtId="37" fontId="16" fillId="36" borderId="13" xfId="0" applyNumberFormat="1" applyFont="1" applyFill="1" applyBorder="1" applyAlignment="1" applyProtection="1">
      <alignment vertical="center"/>
      <protection/>
    </xf>
    <xf numFmtId="9" fontId="16" fillId="36" borderId="12" xfId="0" applyNumberFormat="1" applyFont="1" applyFill="1" applyBorder="1" applyAlignment="1" applyProtection="1">
      <alignment vertical="center"/>
      <protection/>
    </xf>
    <xf numFmtId="172" fontId="17" fillId="36" borderId="11" xfId="0" applyFont="1" applyFill="1" applyBorder="1" applyAlignment="1">
      <alignment/>
    </xf>
    <xf numFmtId="172" fontId="0" fillId="36" borderId="11" xfId="0" applyFill="1" applyBorder="1" applyAlignment="1">
      <alignment/>
    </xf>
    <xf numFmtId="172" fontId="16" fillId="36" borderId="11" xfId="0" applyFont="1" applyFill="1" applyBorder="1" applyAlignment="1">
      <alignment vertical="center"/>
    </xf>
    <xf numFmtId="172" fontId="16" fillId="36" borderId="12" xfId="0" applyFont="1" applyFill="1" applyBorder="1" applyAlignment="1">
      <alignment vertical="center"/>
    </xf>
    <xf numFmtId="172" fontId="0" fillId="36" borderId="12" xfId="0" applyFill="1" applyBorder="1" applyAlignment="1">
      <alignment/>
    </xf>
    <xf numFmtId="10" fontId="16" fillId="0" borderId="0" xfId="0" applyNumberFormat="1" applyFont="1" applyBorder="1" applyAlignment="1" applyProtection="1">
      <alignment vertical="center"/>
      <protection/>
    </xf>
    <xf numFmtId="172" fontId="16" fillId="0" borderId="16" xfId="0" applyNumberFormat="1" applyFont="1" applyBorder="1" applyAlignment="1" applyProtection="1">
      <alignment horizontal="center" vertical="center"/>
      <protection/>
    </xf>
    <xf numFmtId="37" fontId="16" fillId="0" borderId="19" xfId="0" applyNumberFormat="1" applyFont="1" applyBorder="1" applyAlignment="1" applyProtection="1">
      <alignment vertical="center"/>
      <protection/>
    </xf>
    <xf numFmtId="37" fontId="16" fillId="0" borderId="20" xfId="0" applyNumberFormat="1" applyFont="1" applyBorder="1" applyAlignment="1" applyProtection="1">
      <alignment vertical="center"/>
      <protection/>
    </xf>
    <xf numFmtId="10" fontId="16" fillId="0" borderId="21" xfId="0" applyNumberFormat="1" applyFont="1" applyBorder="1" applyAlignment="1" applyProtection="1">
      <alignment vertical="center"/>
      <protection/>
    </xf>
    <xf numFmtId="9" fontId="16" fillId="0" borderId="21" xfId="0" applyNumberFormat="1" applyFont="1" applyBorder="1" applyAlignment="1" applyProtection="1">
      <alignment vertical="center"/>
      <protection/>
    </xf>
    <xf numFmtId="172" fontId="16" fillId="0" borderId="22" xfId="0" applyNumberFormat="1" applyFont="1" applyBorder="1" applyAlignment="1" applyProtection="1">
      <alignment horizontal="left" vertical="center"/>
      <protection/>
    </xf>
    <xf numFmtId="172" fontId="16" fillId="0" borderId="23" xfId="0" applyFont="1" applyBorder="1" applyAlignment="1">
      <alignment vertical="center"/>
    </xf>
    <xf numFmtId="39" fontId="16" fillId="0" borderId="10" xfId="0" applyNumberFormat="1" applyFont="1" applyBorder="1" applyAlignment="1" applyProtection="1">
      <alignment vertical="center"/>
      <protection/>
    </xf>
    <xf numFmtId="39" fontId="16" fillId="0" borderId="0" xfId="0" applyNumberFormat="1" applyFont="1" applyBorder="1" applyAlignment="1" applyProtection="1">
      <alignment vertical="center"/>
      <protection/>
    </xf>
    <xf numFmtId="39" fontId="16" fillId="33" borderId="13" xfId="0" applyNumberFormat="1" applyFont="1" applyFill="1" applyBorder="1" applyAlignment="1" applyProtection="1">
      <alignment vertical="center"/>
      <protection/>
    </xf>
    <xf numFmtId="172" fontId="16" fillId="33" borderId="11" xfId="0" applyNumberFormat="1" applyFont="1" applyFill="1" applyBorder="1" applyAlignment="1" applyProtection="1">
      <alignment horizontal="left" vertical="justify" wrapText="1"/>
      <protection/>
    </xf>
    <xf numFmtId="172" fontId="16" fillId="33" borderId="12" xfId="0" applyNumberFormat="1" applyFont="1" applyFill="1" applyBorder="1" applyAlignment="1" applyProtection="1">
      <alignment horizontal="left" vertical="justify" wrapText="1"/>
      <protection/>
    </xf>
    <xf numFmtId="172" fontId="9" fillId="0" borderId="24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0</xdr:col>
      <xdr:colOff>2028825</xdr:colOff>
      <xdr:row>5</xdr:row>
      <xdr:rowOff>238125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7099" t="11126" r="9468" b="10260"/>
        <a:stretch>
          <a:fillRect/>
        </a:stretch>
      </xdr:blipFill>
      <xdr:spPr>
        <a:xfrm>
          <a:off x="123825" y="47625"/>
          <a:ext cx="19050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queta\Queta_151199\EDO.FINANC%202002\ESTINGENE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IEMBRE2001"/>
      <sheetName val="ENERO 2002"/>
      <sheetName val="FEBRERO2002"/>
      <sheetName val="MARZO2002"/>
      <sheetName val="1ER. TRIM2002"/>
      <sheetName val="TRIM 02-01"/>
      <sheetName val="ABRIL2002"/>
      <sheetName val="ING.MONTAÑO ENE-ABR-02-01"/>
      <sheetName val="CONGRESO 1ER.TRI.2002"/>
      <sheetName val="CONGRESO 2DO..TRI.2002 (2)"/>
      <sheetName val="CONGRESO 3ER..TRI.2002 "/>
      <sheetName val="CONGRESO 4 TRIM 2002"/>
      <sheetName val="Hoja2"/>
      <sheetName val="MAYO2002"/>
      <sheetName val="ING.MONTAÑO ENE-MAY02-01"/>
      <sheetName val="JUNIO2002"/>
      <sheetName val="ING.MONTAÑO ENE-JUN2002"/>
      <sheetName val="2do.TRIM.2002"/>
      <sheetName val="ING.MONTAÑO ENE-JUL2002 (2)"/>
      <sheetName val="JULIO2002"/>
      <sheetName val="ING.MONTAÑO ENE-AGTO2002 (3)"/>
      <sheetName val="ING.MONTAÑO ENE-SEP.2002"/>
      <sheetName val="ING.MONTAÑO ENE-OCT2002"/>
      <sheetName val="ING.MONTAÑO NOV.2002"/>
      <sheetName val="ING.MONTAÑO.DIC.2002"/>
      <sheetName val="real 2002 vs ptto 2003"/>
      <sheetName val="real 2002 vs ptto 2003 (2)"/>
      <sheetName val="Hoja3"/>
      <sheetName val="JULIO VICKY 2002 (2)"/>
      <sheetName val="AGOSTO2002"/>
      <sheetName val="sept.2002"/>
      <sheetName val="3er.trim2002"/>
      <sheetName val="LALO.MIGUEL"/>
      <sheetName val="LALO.MIGUEL (2)"/>
      <sheetName val="LALO.MIGUEL (3)"/>
      <sheetName val="LALO.MIGUEL (4)"/>
      <sheetName val="LALO.MIGUEL (5)"/>
      <sheetName val="OCTUBRE2002"/>
      <sheetName val="NOVIEMBRE2002"/>
      <sheetName val="DICIEMBRE2002"/>
      <sheetName val="4 trim. 2002"/>
      <sheetName val="deduda angy 4 tri 2002"/>
      <sheetName val="ENERO2003"/>
      <sheetName val="ing,MONTAÑO ENERO 2003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S102"/>
  <sheetViews>
    <sheetView showGridLines="0" tabSelected="1" zoomScale="75" zoomScaleNormal="75" zoomScalePageLayoutView="0" workbookViewId="0" topLeftCell="A1">
      <selection activeCell="C3" sqref="C3:S3"/>
    </sheetView>
  </sheetViews>
  <sheetFormatPr defaultColWidth="23.375" defaultRowHeight="13.5" customHeight="1"/>
  <cols>
    <col min="1" max="1" width="42.375" style="0" customWidth="1"/>
    <col min="2" max="2" width="4.625" style="0" customWidth="1"/>
    <col min="3" max="3" width="15.00390625" style="0" customWidth="1"/>
    <col min="4" max="4" width="1.37890625" style="0" customWidth="1"/>
    <col min="5" max="5" width="17.125" style="0" bestFit="1" customWidth="1"/>
    <col min="6" max="6" width="1.625" style="0" customWidth="1"/>
    <col min="7" max="7" width="16.875" style="0" bestFit="1" customWidth="1"/>
    <col min="8" max="8" width="1.37890625" style="0" customWidth="1"/>
    <col min="9" max="9" width="14.125" style="26" customWidth="1"/>
    <col min="10" max="10" width="1.37890625" style="0" customWidth="1"/>
    <col min="11" max="11" width="15.00390625" style="0" customWidth="1"/>
    <col min="12" max="12" width="1.37890625" style="0" customWidth="1"/>
    <col min="13" max="13" width="17.125" style="0" bestFit="1" customWidth="1"/>
    <col min="14" max="14" width="1.625" style="0" customWidth="1"/>
    <col min="15" max="15" width="17.125" style="0" bestFit="1" customWidth="1"/>
    <col min="16" max="16" width="1.37890625" style="0" customWidth="1"/>
    <col min="17" max="17" width="14.125" style="0" customWidth="1"/>
    <col min="18" max="18" width="1.625" style="0" customWidth="1"/>
    <col min="19" max="19" width="18.00390625" style="0" customWidth="1"/>
  </cols>
  <sheetData>
    <row r="3" spans="3:19" ht="23.25" customHeight="1">
      <c r="C3" s="114" t="s">
        <v>21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</row>
    <row r="4" spans="3:19" ht="22.5" customHeight="1">
      <c r="C4" s="114" t="s">
        <v>0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</row>
    <row r="5" spans="3:19" ht="22.5" customHeight="1">
      <c r="C5" s="114" t="s">
        <v>48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</row>
    <row r="6" spans="1:10" ht="19.5" customHeight="1" thickBot="1">
      <c r="A6" s="2"/>
      <c r="B6" s="2"/>
      <c r="C6" s="2" t="s">
        <v>17</v>
      </c>
      <c r="D6" s="2"/>
      <c r="E6" s="2"/>
      <c r="F6" s="2"/>
      <c r="G6" s="2"/>
      <c r="H6" s="2"/>
      <c r="I6" s="3"/>
      <c r="J6" s="1"/>
    </row>
    <row r="7" spans="1:19" ht="15" customHeight="1">
      <c r="A7" s="37"/>
      <c r="B7" s="38"/>
      <c r="C7" s="112">
        <v>2018</v>
      </c>
      <c r="D7" s="112"/>
      <c r="E7" s="112"/>
      <c r="F7" s="112"/>
      <c r="G7" s="112"/>
      <c r="H7" s="112"/>
      <c r="I7" s="113"/>
      <c r="J7" s="61"/>
      <c r="K7" s="112">
        <v>2019</v>
      </c>
      <c r="L7" s="112"/>
      <c r="M7" s="112"/>
      <c r="N7" s="112"/>
      <c r="O7" s="112"/>
      <c r="P7" s="112"/>
      <c r="Q7" s="113"/>
      <c r="R7" s="71"/>
      <c r="S7" s="100" t="str">
        <f>C9</f>
        <v>NOVIEMBRE</v>
      </c>
    </row>
    <row r="8" spans="1:19" ht="6.75" customHeight="1">
      <c r="A8" s="39"/>
      <c r="B8" s="40"/>
      <c r="C8" s="12"/>
      <c r="D8" s="12"/>
      <c r="E8" s="12"/>
      <c r="F8" s="12"/>
      <c r="G8" s="50"/>
      <c r="H8" s="50"/>
      <c r="I8" s="51"/>
      <c r="J8" s="62"/>
      <c r="K8" s="12"/>
      <c r="L8" s="12"/>
      <c r="M8" s="12"/>
      <c r="N8" s="12"/>
      <c r="O8" s="50"/>
      <c r="P8" s="50"/>
      <c r="Q8" s="51"/>
      <c r="R8" s="72"/>
      <c r="S8" s="36"/>
    </row>
    <row r="9" spans="1:19" ht="16.5" thickBot="1">
      <c r="A9" s="39"/>
      <c r="B9" s="40"/>
      <c r="C9" s="52" t="s">
        <v>49</v>
      </c>
      <c r="D9" s="52"/>
      <c r="E9" s="52" t="s">
        <v>1</v>
      </c>
      <c r="F9" s="50"/>
      <c r="G9" s="52" t="s">
        <v>2</v>
      </c>
      <c r="H9" s="52"/>
      <c r="I9" s="53" t="s">
        <v>3</v>
      </c>
      <c r="J9" s="63"/>
      <c r="K9" s="52" t="str">
        <f>C9</f>
        <v>NOVIEMBRE</v>
      </c>
      <c r="L9" s="52"/>
      <c r="M9" s="52" t="s">
        <v>1</v>
      </c>
      <c r="N9" s="50"/>
      <c r="O9" s="52" t="s">
        <v>2</v>
      </c>
      <c r="P9" s="52"/>
      <c r="Q9" s="53" t="s">
        <v>3</v>
      </c>
      <c r="R9" s="72"/>
      <c r="S9" s="36" t="s">
        <v>45</v>
      </c>
    </row>
    <row r="10" spans="1:19" s="5" customFormat="1" ht="20.25" thickBot="1">
      <c r="A10" s="81" t="s">
        <v>32</v>
      </c>
      <c r="B10" s="82"/>
      <c r="C10" s="83"/>
      <c r="D10" s="83"/>
      <c r="E10" s="83"/>
      <c r="F10" s="83"/>
      <c r="G10" s="83"/>
      <c r="H10" s="83"/>
      <c r="I10" s="84"/>
      <c r="J10" s="85"/>
      <c r="K10" s="86"/>
      <c r="L10" s="86"/>
      <c r="M10" s="86"/>
      <c r="N10" s="86"/>
      <c r="O10" s="86"/>
      <c r="P10" s="86"/>
      <c r="Q10" s="87"/>
      <c r="R10" s="88"/>
      <c r="S10" s="87"/>
    </row>
    <row r="11" spans="1:19" ht="13.5" customHeight="1">
      <c r="A11" s="39"/>
      <c r="B11" s="41"/>
      <c r="C11" s="54"/>
      <c r="D11" s="50"/>
      <c r="E11" s="50"/>
      <c r="F11" s="50"/>
      <c r="G11" s="50"/>
      <c r="H11" s="50"/>
      <c r="I11" s="51"/>
      <c r="J11" s="64"/>
      <c r="K11" s="6"/>
      <c r="L11" s="6"/>
      <c r="M11" s="6"/>
      <c r="N11" s="6"/>
      <c r="O11" s="6"/>
      <c r="P11" s="6"/>
      <c r="Q11" s="65"/>
      <c r="R11" s="72"/>
      <c r="S11" s="65"/>
    </row>
    <row r="12" spans="1:19" ht="13.5" customHeight="1">
      <c r="A12" s="42" t="s">
        <v>4</v>
      </c>
      <c r="B12" s="43"/>
      <c r="C12" s="54"/>
      <c r="D12" s="54"/>
      <c r="E12" s="54"/>
      <c r="F12" s="54"/>
      <c r="G12" s="12"/>
      <c r="H12" s="12"/>
      <c r="I12" s="55"/>
      <c r="J12" s="66"/>
      <c r="K12" s="6"/>
      <c r="L12" s="6"/>
      <c r="M12" s="6"/>
      <c r="N12" s="6"/>
      <c r="O12" s="6"/>
      <c r="P12" s="6"/>
      <c r="Q12" s="65"/>
      <c r="R12" s="72"/>
      <c r="S12" s="65"/>
    </row>
    <row r="13" spans="1:19" ht="13.5" customHeight="1">
      <c r="A13" s="44" t="s">
        <v>5</v>
      </c>
      <c r="B13" s="45"/>
      <c r="C13" s="9">
        <v>39642033.1</v>
      </c>
      <c r="D13" s="9"/>
      <c r="E13" s="9">
        <v>461497723.04</v>
      </c>
      <c r="F13" s="9"/>
      <c r="G13" s="9">
        <v>287539890.73</v>
      </c>
      <c r="H13" s="9"/>
      <c r="I13" s="68">
        <f aca="true" t="shared" si="0" ref="I13:I18">C13/$C$70</f>
        <v>0.25399450426369613</v>
      </c>
      <c r="J13" s="67"/>
      <c r="K13" s="9">
        <v>37370017.11</v>
      </c>
      <c r="L13" s="9"/>
      <c r="M13" s="9">
        <v>526778091.81</v>
      </c>
      <c r="N13" s="9"/>
      <c r="O13" s="9">
        <v>327225336</v>
      </c>
      <c r="P13" s="9"/>
      <c r="Q13" s="68">
        <f aca="true" t="shared" si="1" ref="Q13:Q18">K13/$K$70</f>
        <v>0.2059282782033297</v>
      </c>
      <c r="R13" s="72"/>
      <c r="S13" s="57">
        <f>(K13-C13)/K13</f>
        <v>-0.06079783114126602</v>
      </c>
    </row>
    <row r="14" spans="1:19" ht="13.5" customHeight="1">
      <c r="A14" s="44" t="s">
        <v>6</v>
      </c>
      <c r="B14" s="45"/>
      <c r="C14" s="9">
        <v>6907032</v>
      </c>
      <c r="D14" s="9"/>
      <c r="E14" s="9">
        <f>637558930+C14</f>
        <v>644465962</v>
      </c>
      <c r="F14" s="9"/>
      <c r="G14" s="9">
        <v>664783569</v>
      </c>
      <c r="H14" s="9"/>
      <c r="I14" s="68">
        <f t="shared" si="0"/>
        <v>0.044254747589459166</v>
      </c>
      <c r="J14" s="67"/>
      <c r="K14" s="9">
        <v>12112199.36</v>
      </c>
      <c r="L14" s="9"/>
      <c r="M14" s="9">
        <f>673444960+K14</f>
        <v>685557159.36</v>
      </c>
      <c r="N14" s="9"/>
      <c r="O14" s="9">
        <v>655697544</v>
      </c>
      <c r="P14" s="9"/>
      <c r="Q14" s="68">
        <f t="shared" si="1"/>
        <v>0.06674453351515397</v>
      </c>
      <c r="R14" s="72"/>
      <c r="S14" s="57">
        <f>(K14-C14)/K14</f>
        <v>0.42974584592702736</v>
      </c>
    </row>
    <row r="15" spans="1:19" ht="13.5" customHeight="1">
      <c r="A15" s="44" t="s">
        <v>7</v>
      </c>
      <c r="B15" s="45"/>
      <c r="C15" s="9">
        <v>93148.17</v>
      </c>
      <c r="D15" s="9"/>
      <c r="E15" s="9">
        <v>1051147.66</v>
      </c>
      <c r="F15" s="9"/>
      <c r="G15" s="9">
        <v>1052264</v>
      </c>
      <c r="H15" s="9"/>
      <c r="I15" s="99">
        <f t="shared" si="0"/>
        <v>0.00059681911880096</v>
      </c>
      <c r="J15" s="67"/>
      <c r="K15" s="9">
        <v>436349.13</v>
      </c>
      <c r="L15" s="9"/>
      <c r="M15" s="9">
        <v>2736383.68</v>
      </c>
      <c r="N15" s="9"/>
      <c r="O15" s="9">
        <v>983599</v>
      </c>
      <c r="P15" s="9"/>
      <c r="Q15" s="99">
        <f t="shared" si="1"/>
        <v>0.0024045112093988253</v>
      </c>
      <c r="R15" s="72"/>
      <c r="S15" s="57">
        <f>(K15-C15)/K15</f>
        <v>0.7865283471517407</v>
      </c>
    </row>
    <row r="16" spans="1:19" ht="13.5" customHeight="1">
      <c r="A16" s="44" t="s">
        <v>47</v>
      </c>
      <c r="B16" s="45"/>
      <c r="C16" s="9">
        <v>0</v>
      </c>
      <c r="D16" s="9"/>
      <c r="E16" s="9">
        <v>0</v>
      </c>
      <c r="F16" s="9"/>
      <c r="G16" s="9">
        <v>15000</v>
      </c>
      <c r="H16" s="9"/>
      <c r="I16" s="99">
        <f t="shared" si="0"/>
        <v>0</v>
      </c>
      <c r="J16" s="67"/>
      <c r="K16" s="9">
        <v>0</v>
      </c>
      <c r="L16" s="9"/>
      <c r="M16" s="9">
        <v>0</v>
      </c>
      <c r="N16" s="9"/>
      <c r="O16" s="9">
        <v>0</v>
      </c>
      <c r="P16" s="9"/>
      <c r="Q16" s="99">
        <f t="shared" si="1"/>
        <v>0</v>
      </c>
      <c r="R16" s="72"/>
      <c r="S16" s="57">
        <v>0</v>
      </c>
    </row>
    <row r="17" spans="1:19" ht="13.5" customHeight="1">
      <c r="A17" s="44" t="s">
        <v>43</v>
      </c>
      <c r="B17" s="45"/>
      <c r="C17" s="9">
        <v>518.98</v>
      </c>
      <c r="D17" s="9"/>
      <c r="E17" s="9">
        <v>6374.07</v>
      </c>
      <c r="F17" s="9"/>
      <c r="G17" s="9">
        <v>5288951</v>
      </c>
      <c r="H17" s="9"/>
      <c r="I17" s="99">
        <f t="shared" si="0"/>
        <v>3.3252095696063835E-06</v>
      </c>
      <c r="J17" s="67"/>
      <c r="K17" s="9">
        <v>215.28</v>
      </c>
      <c r="L17" s="9"/>
      <c r="M17" s="9">
        <v>134606.18</v>
      </c>
      <c r="N17" s="9"/>
      <c r="O17" s="9">
        <v>203</v>
      </c>
      <c r="P17" s="9"/>
      <c r="Q17" s="99">
        <f t="shared" si="1"/>
        <v>1.186305042385163E-06</v>
      </c>
      <c r="R17" s="72"/>
      <c r="S17" s="57">
        <f>(K17-C17)/K17</f>
        <v>-1.410720921590487</v>
      </c>
    </row>
    <row r="18" spans="1:19" ht="13.5" customHeight="1">
      <c r="A18" s="44" t="s">
        <v>44</v>
      </c>
      <c r="B18" s="45"/>
      <c r="C18" s="10">
        <v>0</v>
      </c>
      <c r="D18" s="9"/>
      <c r="E18" s="10">
        <v>0</v>
      </c>
      <c r="F18" s="9"/>
      <c r="G18" s="10">
        <v>934884</v>
      </c>
      <c r="H18" s="9"/>
      <c r="I18" s="69">
        <f t="shared" si="0"/>
        <v>0</v>
      </c>
      <c r="J18" s="67"/>
      <c r="K18" s="10">
        <v>0</v>
      </c>
      <c r="L18" s="9"/>
      <c r="M18" s="10">
        <v>0</v>
      </c>
      <c r="N18" s="9"/>
      <c r="O18" s="10">
        <v>0</v>
      </c>
      <c r="P18" s="9"/>
      <c r="Q18" s="69">
        <f t="shared" si="1"/>
        <v>0</v>
      </c>
      <c r="R18" s="72"/>
      <c r="S18" s="58">
        <v>0</v>
      </c>
    </row>
    <row r="19" spans="1:19" ht="13.5" customHeight="1">
      <c r="A19" s="39"/>
      <c r="B19" s="45"/>
      <c r="C19" s="9">
        <f>SUM(C13:C18)</f>
        <v>46642732.25</v>
      </c>
      <c r="D19" s="12"/>
      <c r="E19" s="9">
        <f>SUM(E13:E18)</f>
        <v>1107021206.77</v>
      </c>
      <c r="F19" s="9"/>
      <c r="G19" s="9">
        <f>SUM(G13:G18)</f>
        <v>959614558.73</v>
      </c>
      <c r="H19" s="9"/>
      <c r="I19" s="68">
        <f>SUM(I13:I18)</f>
        <v>0.29884939618152584</v>
      </c>
      <c r="J19" s="67"/>
      <c r="K19" s="9">
        <f>SUM(K13:K18)</f>
        <v>49918780.88</v>
      </c>
      <c r="L19" s="12"/>
      <c r="M19" s="9">
        <f>SUM(M13:M18)</f>
        <v>1215206241.0300002</v>
      </c>
      <c r="N19" s="9"/>
      <c r="O19" s="9">
        <f>SUM(O13:O18)</f>
        <v>983906682</v>
      </c>
      <c r="P19" s="9"/>
      <c r="Q19" s="68">
        <f>SUM(Q13:Q18)</f>
        <v>0.2750785092329249</v>
      </c>
      <c r="R19" s="72"/>
      <c r="S19" s="57">
        <f>(K19-C19)/K19</f>
        <v>0.06562757688083994</v>
      </c>
    </row>
    <row r="20" spans="1:19" ht="13.5" customHeight="1">
      <c r="A20" s="44"/>
      <c r="B20" s="45"/>
      <c r="C20" s="9"/>
      <c r="D20" s="9"/>
      <c r="E20" s="9"/>
      <c r="F20" s="9"/>
      <c r="G20" s="9"/>
      <c r="H20" s="9"/>
      <c r="I20" s="57"/>
      <c r="J20" s="67"/>
      <c r="K20" s="6"/>
      <c r="L20" s="6"/>
      <c r="M20" s="6"/>
      <c r="N20" s="6"/>
      <c r="O20" s="6"/>
      <c r="P20" s="6"/>
      <c r="Q20" s="65"/>
      <c r="R20" s="72"/>
      <c r="S20" s="57"/>
    </row>
    <row r="21" spans="1:19" ht="13.5" customHeight="1">
      <c r="A21" s="42" t="s">
        <v>30</v>
      </c>
      <c r="B21" s="45"/>
      <c r="C21" s="9"/>
      <c r="D21" s="9"/>
      <c r="E21" s="9"/>
      <c r="F21" s="9"/>
      <c r="G21" s="9"/>
      <c r="H21" s="9"/>
      <c r="I21" s="57"/>
      <c r="J21" s="67"/>
      <c r="K21" s="6"/>
      <c r="L21" s="6"/>
      <c r="M21" s="6"/>
      <c r="N21" s="6"/>
      <c r="O21" s="6"/>
      <c r="P21" s="6"/>
      <c r="Q21" s="65"/>
      <c r="R21" s="72"/>
      <c r="S21" s="57"/>
    </row>
    <row r="22" spans="1:19" ht="13.5" customHeight="1">
      <c r="A22" s="46" t="s">
        <v>26</v>
      </c>
      <c r="B22" s="45"/>
      <c r="C22" s="9">
        <v>926170.2</v>
      </c>
      <c r="D22" s="9"/>
      <c r="E22" s="9">
        <v>14356725.03</v>
      </c>
      <c r="F22" s="9"/>
      <c r="G22" s="9">
        <v>13323530</v>
      </c>
      <c r="H22" s="9"/>
      <c r="I22" s="68">
        <f aca="true" t="shared" si="2" ref="I22:I29">C22/$C$70</f>
        <v>0.005934159335859297</v>
      </c>
      <c r="J22" s="67"/>
      <c r="K22" s="9">
        <v>2864449.17</v>
      </c>
      <c r="L22" s="9"/>
      <c r="M22" s="9">
        <v>13972667.06</v>
      </c>
      <c r="N22" s="9"/>
      <c r="O22" s="9">
        <v>7465831</v>
      </c>
      <c r="P22" s="9"/>
      <c r="Q22" s="68">
        <f aca="true" t="shared" si="3" ref="Q22:Q29">K22/$K$70</f>
        <v>0.01578460838920009</v>
      </c>
      <c r="R22" s="72"/>
      <c r="S22" s="57">
        <v>0</v>
      </c>
    </row>
    <row r="23" spans="1:19" s="6" customFormat="1" ht="13.5" customHeight="1">
      <c r="A23" s="46" t="s">
        <v>8</v>
      </c>
      <c r="B23" s="45"/>
      <c r="C23" s="9">
        <v>3298105.38</v>
      </c>
      <c r="D23" s="9"/>
      <c r="E23" s="9">
        <v>75647992.1</v>
      </c>
      <c r="F23" s="9"/>
      <c r="G23" s="9">
        <v>12751618</v>
      </c>
      <c r="H23" s="9"/>
      <c r="I23" s="68">
        <f t="shared" si="2"/>
        <v>0.021131626596682527</v>
      </c>
      <c r="J23" s="67"/>
      <c r="K23" s="9">
        <v>1728734.51</v>
      </c>
      <c r="L23" s="9"/>
      <c r="M23" s="9">
        <v>11768472.92</v>
      </c>
      <c r="N23" s="9"/>
      <c r="O23" s="9">
        <v>39437628</v>
      </c>
      <c r="P23" s="9"/>
      <c r="Q23" s="68">
        <f t="shared" si="3"/>
        <v>0.009526228475279841</v>
      </c>
      <c r="R23" s="72"/>
      <c r="S23" s="57">
        <f>(K23-C23)/K23</f>
        <v>-0.9078148558508269</v>
      </c>
    </row>
    <row r="24" spans="1:19" s="6" customFormat="1" ht="13.5" customHeight="1">
      <c r="A24" s="44" t="s">
        <v>10</v>
      </c>
      <c r="B24" s="45"/>
      <c r="C24" s="9">
        <v>2765543.36</v>
      </c>
      <c r="D24" s="9"/>
      <c r="E24" s="9">
        <v>35092848.48</v>
      </c>
      <c r="F24" s="9"/>
      <c r="G24" s="9">
        <v>31303387.9</v>
      </c>
      <c r="H24" s="9"/>
      <c r="I24" s="68">
        <f t="shared" si="2"/>
        <v>0.017719394284622512</v>
      </c>
      <c r="J24" s="67"/>
      <c r="K24" s="9">
        <v>3851459.23</v>
      </c>
      <c r="L24" s="9"/>
      <c r="M24" s="9">
        <v>43877437.67</v>
      </c>
      <c r="N24" s="9"/>
      <c r="O24" s="9">
        <v>33990383</v>
      </c>
      <c r="P24" s="9"/>
      <c r="Q24" s="68">
        <f t="shared" si="3"/>
        <v>0.02122354842572407</v>
      </c>
      <c r="R24" s="72"/>
      <c r="S24" s="57">
        <f>(K24-C24)/K24</f>
        <v>0.2819492055222924</v>
      </c>
    </row>
    <row r="25" spans="1:19" s="6" customFormat="1" ht="13.5" customHeight="1">
      <c r="A25" s="46" t="s">
        <v>9</v>
      </c>
      <c r="B25" s="45"/>
      <c r="C25" s="9">
        <v>146692</v>
      </c>
      <c r="D25" s="9"/>
      <c r="E25" s="9">
        <f>11928145+C25</f>
        <v>12074837</v>
      </c>
      <c r="F25" s="9"/>
      <c r="G25" s="9">
        <v>10648607</v>
      </c>
      <c r="H25" s="9"/>
      <c r="I25" s="68">
        <f t="shared" si="2"/>
        <v>0.0009398852406348984</v>
      </c>
      <c r="J25" s="67"/>
      <c r="K25" s="9">
        <v>107182.91</v>
      </c>
      <c r="L25" s="9"/>
      <c r="M25" s="9">
        <f>12423589+K25</f>
        <v>12530771.91</v>
      </c>
      <c r="N25" s="9"/>
      <c r="O25" s="9">
        <v>11291218</v>
      </c>
      <c r="P25" s="9"/>
      <c r="Q25" s="68">
        <f t="shared" si="3"/>
        <v>0.000590633716975637</v>
      </c>
      <c r="R25" s="72"/>
      <c r="S25" s="57">
        <f>(K25-C25)/K25</f>
        <v>-0.3686137090325314</v>
      </c>
    </row>
    <row r="26" spans="1:19" s="6" customFormat="1" ht="13.5" customHeight="1">
      <c r="A26" s="47" t="s">
        <v>22</v>
      </c>
      <c r="B26" s="45"/>
      <c r="C26" s="9">
        <v>708005.4</v>
      </c>
      <c r="D26" s="9"/>
      <c r="E26" s="9">
        <v>15465085</v>
      </c>
      <c r="F26" s="9"/>
      <c r="G26" s="9">
        <v>16512465.42</v>
      </c>
      <c r="H26" s="9"/>
      <c r="I26" s="68">
        <f t="shared" si="2"/>
        <v>0.00453633344524451</v>
      </c>
      <c r="J26" s="67"/>
      <c r="K26" s="9">
        <v>2956377.67</v>
      </c>
      <c r="L26" s="9"/>
      <c r="M26" s="9">
        <v>17121799.94</v>
      </c>
      <c r="N26" s="9"/>
      <c r="O26" s="9">
        <v>16039146</v>
      </c>
      <c r="P26" s="9"/>
      <c r="Q26" s="68">
        <f t="shared" si="3"/>
        <v>0.016291182353752785</v>
      </c>
      <c r="R26" s="72"/>
      <c r="S26" s="57">
        <f>(K26-C26)/K26</f>
        <v>0.7605159154107669</v>
      </c>
    </row>
    <row r="27" spans="1:19" s="6" customFormat="1" ht="13.5" customHeight="1">
      <c r="A27" s="44" t="s">
        <v>46</v>
      </c>
      <c r="B27" s="45"/>
      <c r="C27" s="9">
        <v>0</v>
      </c>
      <c r="D27" s="9"/>
      <c r="E27" s="9">
        <v>1911628.87</v>
      </c>
      <c r="F27" s="9"/>
      <c r="G27" s="9">
        <v>0</v>
      </c>
      <c r="H27" s="9"/>
      <c r="I27" s="68">
        <f>C27/$C$70</f>
        <v>0</v>
      </c>
      <c r="J27" s="67"/>
      <c r="K27" s="9">
        <v>0</v>
      </c>
      <c r="L27" s="9"/>
      <c r="M27" s="9">
        <v>0</v>
      </c>
      <c r="N27" s="9"/>
      <c r="O27" s="9">
        <v>0</v>
      </c>
      <c r="P27" s="9"/>
      <c r="Q27" s="68">
        <f t="shared" si="3"/>
        <v>0</v>
      </c>
      <c r="R27" s="72"/>
      <c r="S27" s="57">
        <v>0</v>
      </c>
    </row>
    <row r="28" spans="1:19" s="6" customFormat="1" ht="13.5" customHeight="1">
      <c r="A28" s="44" t="s">
        <v>25</v>
      </c>
      <c r="B28" s="45"/>
      <c r="C28" s="9">
        <v>0</v>
      </c>
      <c r="D28" s="9"/>
      <c r="E28" s="9">
        <v>12648.37</v>
      </c>
      <c r="F28" s="9"/>
      <c r="G28" s="9">
        <v>331716</v>
      </c>
      <c r="H28" s="9"/>
      <c r="I28" s="68">
        <f t="shared" si="2"/>
        <v>0</v>
      </c>
      <c r="J28" s="67"/>
      <c r="K28" s="9">
        <v>47.4</v>
      </c>
      <c r="L28" s="9"/>
      <c r="M28" s="9">
        <v>418.76</v>
      </c>
      <c r="N28" s="9"/>
      <c r="O28" s="9">
        <v>-374516</v>
      </c>
      <c r="P28" s="9"/>
      <c r="Q28" s="68">
        <f t="shared" si="3"/>
        <v>2.6119871334567417E-07</v>
      </c>
      <c r="R28" s="72"/>
      <c r="S28" s="57">
        <f>(K28-C28)/K28</f>
        <v>1</v>
      </c>
    </row>
    <row r="29" spans="1:19" ht="13.5" customHeight="1">
      <c r="A29" s="44" t="s">
        <v>44</v>
      </c>
      <c r="B29" s="45"/>
      <c r="C29" s="9">
        <v>0</v>
      </c>
      <c r="D29" s="9"/>
      <c r="E29" s="9">
        <v>0</v>
      </c>
      <c r="F29" s="9"/>
      <c r="G29" s="9">
        <v>146278</v>
      </c>
      <c r="H29" s="9"/>
      <c r="I29" s="68">
        <f t="shared" si="2"/>
        <v>0</v>
      </c>
      <c r="J29" s="67"/>
      <c r="K29" s="9">
        <v>0</v>
      </c>
      <c r="L29" s="9"/>
      <c r="M29" s="9">
        <v>0</v>
      </c>
      <c r="N29" s="9"/>
      <c r="O29" s="9">
        <v>0</v>
      </c>
      <c r="P29" s="9"/>
      <c r="Q29" s="68">
        <f t="shared" si="3"/>
        <v>0</v>
      </c>
      <c r="R29" s="72"/>
      <c r="S29" s="58">
        <v>0</v>
      </c>
    </row>
    <row r="30" spans="1:19" s="6" customFormat="1" ht="13.5" customHeight="1">
      <c r="A30" s="44"/>
      <c r="B30" s="45"/>
      <c r="C30" s="102">
        <f>SUM(C22:C29)</f>
        <v>7844516.34</v>
      </c>
      <c r="D30" s="9"/>
      <c r="E30" s="102">
        <f>SUM(E22:E29)</f>
        <v>154561764.85</v>
      </c>
      <c r="F30" s="9"/>
      <c r="G30" s="102">
        <f>SUM(G22:G29)</f>
        <v>85017602.32000001</v>
      </c>
      <c r="H30" s="9"/>
      <c r="I30" s="103">
        <f>SUM(I22:I29)</f>
        <v>0.05026139890304374</v>
      </c>
      <c r="J30" s="67"/>
      <c r="K30" s="102">
        <f>SUM(K22:K29)</f>
        <v>11508250.89</v>
      </c>
      <c r="L30" s="9"/>
      <c r="M30" s="102">
        <f>SUM(M22:M29)</f>
        <v>99271568.26</v>
      </c>
      <c r="N30" s="9"/>
      <c r="O30" s="102">
        <f>SUM(O22:O29)</f>
        <v>107849690</v>
      </c>
      <c r="P30" s="9"/>
      <c r="Q30" s="103">
        <f>SUM(Q22:Q29)</f>
        <v>0.06341646255964577</v>
      </c>
      <c r="R30" s="72"/>
      <c r="S30" s="104">
        <f>(K30-C30)/K30</f>
        <v>0.31835720171721077</v>
      </c>
    </row>
    <row r="31" spans="1:19" s="6" customFormat="1" ht="13.5" customHeight="1">
      <c r="A31" s="44"/>
      <c r="B31" s="45"/>
      <c r="C31" s="9"/>
      <c r="D31" s="9"/>
      <c r="E31" s="9"/>
      <c r="F31" s="9"/>
      <c r="G31" s="9"/>
      <c r="H31" s="9"/>
      <c r="I31" s="57"/>
      <c r="J31" s="67"/>
      <c r="Q31" s="65"/>
      <c r="R31" s="72"/>
      <c r="S31" s="57"/>
    </row>
    <row r="32" spans="1:19" ht="13.5" customHeight="1">
      <c r="A32" s="42" t="s">
        <v>27</v>
      </c>
      <c r="B32" s="45"/>
      <c r="C32" s="9"/>
      <c r="D32" s="9"/>
      <c r="E32" s="9"/>
      <c r="F32" s="9"/>
      <c r="G32" s="9"/>
      <c r="H32" s="9"/>
      <c r="I32" s="57"/>
      <c r="J32" s="67"/>
      <c r="K32" s="6"/>
      <c r="L32" s="6"/>
      <c r="M32" s="6"/>
      <c r="N32" s="6"/>
      <c r="O32" s="6"/>
      <c r="P32" s="6"/>
      <c r="Q32" s="65"/>
      <c r="R32" s="72"/>
      <c r="S32" s="57"/>
    </row>
    <row r="33" spans="1:19" ht="13.5" customHeight="1">
      <c r="A33" s="44" t="s">
        <v>28</v>
      </c>
      <c r="B33" s="45"/>
      <c r="C33" s="9">
        <v>1354096.9</v>
      </c>
      <c r="D33" s="9"/>
      <c r="E33" s="9">
        <v>11570413.33</v>
      </c>
      <c r="F33" s="9"/>
      <c r="G33" s="9">
        <v>9691454</v>
      </c>
      <c r="H33" s="9"/>
      <c r="I33" s="68">
        <f>C33/$C$70</f>
        <v>0.008675972041416504</v>
      </c>
      <c r="J33" s="67"/>
      <c r="K33" s="9">
        <v>2151754.2</v>
      </c>
      <c r="L33" s="9"/>
      <c r="M33" s="9">
        <v>12759744.87</v>
      </c>
      <c r="N33" s="9"/>
      <c r="O33" s="9">
        <v>11224856</v>
      </c>
      <c r="P33" s="9"/>
      <c r="Q33" s="68">
        <f>K33/$K$70</f>
        <v>0.011857287520593892</v>
      </c>
      <c r="R33" s="72"/>
      <c r="S33" s="57">
        <f>(K33-C33)/K33</f>
        <v>0.3707009378673457</v>
      </c>
    </row>
    <row r="34" spans="1:19" ht="13.5" customHeight="1">
      <c r="A34" s="44" t="s">
        <v>11</v>
      </c>
      <c r="B34" s="45"/>
      <c r="C34" s="9">
        <v>0</v>
      </c>
      <c r="D34" s="9"/>
      <c r="E34" s="9">
        <v>29463124.12</v>
      </c>
      <c r="F34" s="9"/>
      <c r="G34" s="9">
        <v>4290036</v>
      </c>
      <c r="H34" s="9"/>
      <c r="I34" s="68">
        <f>C34/$C$70</f>
        <v>0</v>
      </c>
      <c r="J34" s="67"/>
      <c r="K34" s="9">
        <v>2949.04</v>
      </c>
      <c r="L34" s="9"/>
      <c r="M34" s="9">
        <v>35950.9</v>
      </c>
      <c r="N34" s="9"/>
      <c r="O34" s="9">
        <v>347255</v>
      </c>
      <c r="P34" s="9"/>
      <c r="Q34" s="68">
        <f>K34/$K$70</f>
        <v>1.625074796634867E-05</v>
      </c>
      <c r="R34" s="72"/>
      <c r="S34" s="57">
        <f>(K34-C34)/K34</f>
        <v>1</v>
      </c>
    </row>
    <row r="35" spans="1:19" ht="13.5" customHeight="1">
      <c r="A35" s="44" t="s">
        <v>12</v>
      </c>
      <c r="B35" s="45"/>
      <c r="C35" s="9">
        <v>5803475.2</v>
      </c>
      <c r="D35" s="9"/>
      <c r="E35" s="9">
        <v>94280390.23</v>
      </c>
      <c r="F35" s="9"/>
      <c r="G35" s="9">
        <v>26668104</v>
      </c>
      <c r="H35" s="9"/>
      <c r="I35" s="68">
        <f>C35/$C$70</f>
        <v>0.037184036517810555</v>
      </c>
      <c r="J35" s="67"/>
      <c r="K35" s="9">
        <v>12015065.01</v>
      </c>
      <c r="L35" s="9"/>
      <c r="M35" s="9">
        <v>131983297.69</v>
      </c>
      <c r="N35" s="9"/>
      <c r="O35" s="9">
        <v>45306070</v>
      </c>
      <c r="P35" s="9"/>
      <c r="Q35" s="68">
        <f>K35/$K$70</f>
        <v>0.06620927260288248</v>
      </c>
      <c r="R35" s="72"/>
      <c r="S35" s="57">
        <f>(K35-C35)/K35</f>
        <v>0.5169834540911901</v>
      </c>
    </row>
    <row r="36" spans="1:19" ht="13.5" customHeight="1">
      <c r="A36" s="44" t="s">
        <v>13</v>
      </c>
      <c r="B36" s="45"/>
      <c r="C36" s="10">
        <v>1534407.91</v>
      </c>
      <c r="D36" s="9"/>
      <c r="E36" s="10">
        <v>9430124.71</v>
      </c>
      <c r="F36" s="9"/>
      <c r="G36" s="10">
        <v>6899584</v>
      </c>
      <c r="H36" s="9"/>
      <c r="I36" s="69">
        <f>C36/$C$70</f>
        <v>0.00983126106210592</v>
      </c>
      <c r="J36" s="67"/>
      <c r="K36" s="10">
        <v>896677.3</v>
      </c>
      <c r="L36" s="9"/>
      <c r="M36" s="10">
        <v>10184212.72</v>
      </c>
      <c r="N36" s="9"/>
      <c r="O36" s="10">
        <v>7782177</v>
      </c>
      <c r="P36" s="9"/>
      <c r="Q36" s="69">
        <f>K36/$K$70</f>
        <v>0.004941159431355972</v>
      </c>
      <c r="R36" s="72"/>
      <c r="S36" s="58">
        <f>(K36-C36)/K36</f>
        <v>-0.711215294510076</v>
      </c>
    </row>
    <row r="37" spans="1:19" s="6" customFormat="1" ht="13.5" customHeight="1">
      <c r="A37" s="46"/>
      <c r="B37" s="45"/>
      <c r="C37" s="9">
        <f>SUM(C33:C36)</f>
        <v>8691980.01</v>
      </c>
      <c r="D37" s="9"/>
      <c r="E37" s="9">
        <f>SUM(E33:E36)</f>
        <v>144744052.39000002</v>
      </c>
      <c r="F37" s="9"/>
      <c r="G37" s="9">
        <f>SUM(G33:G36)</f>
        <v>47549178</v>
      </c>
      <c r="H37" s="9"/>
      <c r="I37" s="68">
        <f>SUM(I33:I36)</f>
        <v>0.05569126962133298</v>
      </c>
      <c r="J37" s="67"/>
      <c r="K37" s="9">
        <f>SUM(K33:L36)</f>
        <v>15066445.55</v>
      </c>
      <c r="L37" s="9"/>
      <c r="M37" s="9">
        <f>SUM(M33:M36)</f>
        <v>154963206.18</v>
      </c>
      <c r="N37" s="9"/>
      <c r="O37" s="9">
        <f>SUM(O33:O36)</f>
        <v>64660358</v>
      </c>
      <c r="P37" s="9"/>
      <c r="Q37" s="68">
        <f>SUM(Q33:Q36)</f>
        <v>0.0830239703027987</v>
      </c>
      <c r="R37" s="72"/>
      <c r="S37" s="57">
        <f>(K37-C37)/K37</f>
        <v>0.4230902052408772</v>
      </c>
    </row>
    <row r="38" spans="1:19" ht="13.5" customHeight="1">
      <c r="A38" s="39"/>
      <c r="B38" s="40"/>
      <c r="C38" s="12"/>
      <c r="D38" s="12"/>
      <c r="E38" s="12"/>
      <c r="F38" s="12"/>
      <c r="G38" s="12"/>
      <c r="H38" s="12"/>
      <c r="I38" s="55"/>
      <c r="J38" s="67"/>
      <c r="K38" s="6"/>
      <c r="L38" s="6"/>
      <c r="M38" s="6"/>
      <c r="N38" s="6"/>
      <c r="O38" s="6"/>
      <c r="P38" s="6"/>
      <c r="Q38" s="65"/>
      <c r="R38" s="72"/>
      <c r="S38" s="55"/>
    </row>
    <row r="39" spans="1:19" ht="13.5" customHeight="1">
      <c r="A39" s="42" t="s">
        <v>29</v>
      </c>
      <c r="B39" s="45"/>
      <c r="C39" s="9"/>
      <c r="D39" s="9"/>
      <c r="E39" s="9"/>
      <c r="F39" s="9"/>
      <c r="G39" s="9"/>
      <c r="H39" s="9"/>
      <c r="I39" s="57"/>
      <c r="J39" s="67"/>
      <c r="K39" s="6"/>
      <c r="L39" s="6"/>
      <c r="M39" s="6"/>
      <c r="N39" s="6"/>
      <c r="O39" s="6"/>
      <c r="P39" s="6"/>
      <c r="Q39" s="65"/>
      <c r="R39" s="72"/>
      <c r="S39" s="57"/>
    </row>
    <row r="40" spans="1:19" ht="13.5" customHeight="1">
      <c r="A40" s="44" t="s">
        <v>24</v>
      </c>
      <c r="B40" s="45"/>
      <c r="C40" s="9">
        <v>2144523.1</v>
      </c>
      <c r="D40" s="9"/>
      <c r="E40" s="9">
        <f>46014016+C40</f>
        <v>48158539.1</v>
      </c>
      <c r="F40" s="9"/>
      <c r="G40" s="9">
        <v>40743415</v>
      </c>
      <c r="H40" s="9"/>
      <c r="I40" s="68">
        <f>C40/$C$70</f>
        <v>0.013740392181513638</v>
      </c>
      <c r="J40" s="67"/>
      <c r="K40" s="9">
        <v>3443737.22</v>
      </c>
      <c r="L40" s="9"/>
      <c r="M40" s="9">
        <f>25937780+K40</f>
        <v>29381517.22</v>
      </c>
      <c r="N40" s="9"/>
      <c r="O40" s="9">
        <v>53052602</v>
      </c>
      <c r="P40" s="9"/>
      <c r="Q40" s="68">
        <f>K40/$K$70</f>
        <v>0.018976787573093016</v>
      </c>
      <c r="R40" s="72"/>
      <c r="S40" s="57">
        <f>(K40-C40)/K40</f>
        <v>0.3772686581469187</v>
      </c>
    </row>
    <row r="41" spans="1:19" ht="13.5" customHeight="1">
      <c r="A41" s="44" t="s">
        <v>14</v>
      </c>
      <c r="B41" s="45"/>
      <c r="C41" s="9">
        <v>517002.5</v>
      </c>
      <c r="D41" s="9"/>
      <c r="E41" s="9">
        <v>1116871.52</v>
      </c>
      <c r="F41" s="9"/>
      <c r="G41" s="9">
        <v>0</v>
      </c>
      <c r="H41" s="9"/>
      <c r="I41" s="68">
        <f>C41/$C$70</f>
        <v>0.003312539328125215</v>
      </c>
      <c r="J41" s="67"/>
      <c r="K41" s="9">
        <v>616126.83</v>
      </c>
      <c r="L41" s="9"/>
      <c r="M41" s="9">
        <v>2102814.14</v>
      </c>
      <c r="N41" s="9"/>
      <c r="O41" s="9">
        <v>6090</v>
      </c>
      <c r="P41" s="9"/>
      <c r="Q41" s="68">
        <f>K41/$K$70</f>
        <v>0.003395180068644492</v>
      </c>
      <c r="R41" s="72"/>
      <c r="S41" s="57">
        <f>(K41-C41)/K41</f>
        <v>0.160882995470267</v>
      </c>
    </row>
    <row r="42" spans="1:19" ht="13.5" customHeight="1">
      <c r="A42" s="44" t="s">
        <v>15</v>
      </c>
      <c r="B42" s="45"/>
      <c r="C42" s="9">
        <v>1694095.15</v>
      </c>
      <c r="D42" s="9"/>
      <c r="E42" s="9">
        <v>24357550.9</v>
      </c>
      <c r="F42" s="9"/>
      <c r="G42" s="9">
        <v>11984892</v>
      </c>
      <c r="H42" s="9"/>
      <c r="I42" s="99">
        <f>C42/$C$70</f>
        <v>0.010854409427345488</v>
      </c>
      <c r="J42" s="67"/>
      <c r="K42" s="9">
        <v>1158980.23</v>
      </c>
      <c r="L42" s="9"/>
      <c r="M42" s="9">
        <v>16081393.38</v>
      </c>
      <c r="N42" s="9"/>
      <c r="O42" s="9">
        <v>13666667</v>
      </c>
      <c r="P42" s="9"/>
      <c r="Q42" s="68">
        <f>K42/$K$70</f>
        <v>0.00638658533479058</v>
      </c>
      <c r="R42" s="72"/>
      <c r="S42" s="57">
        <f>(K42-C42)/K42</f>
        <v>-0.4617118619874991</v>
      </c>
    </row>
    <row r="43" spans="1:19" ht="13.5" customHeight="1">
      <c r="A43" s="44"/>
      <c r="B43" s="45"/>
      <c r="C43" s="101">
        <f>SUM(C40:C42)</f>
        <v>4355620.75</v>
      </c>
      <c r="D43" s="9"/>
      <c r="E43" s="102">
        <f>SUM(E40:E42)</f>
        <v>73632961.52000001</v>
      </c>
      <c r="F43" s="9"/>
      <c r="G43" s="102">
        <f>SUM(G40:G42)</f>
        <v>52728307</v>
      </c>
      <c r="H43" s="9"/>
      <c r="I43" s="103">
        <f>SUM(I40:I42)</f>
        <v>0.02790734093698434</v>
      </c>
      <c r="J43" s="67"/>
      <c r="K43" s="102">
        <f>SUM(K40:K42)</f>
        <v>5218844.28</v>
      </c>
      <c r="L43" s="9"/>
      <c r="M43" s="102">
        <f>SUM(M40:M42)</f>
        <v>47565724.74</v>
      </c>
      <c r="N43" s="9"/>
      <c r="O43" s="102">
        <f>SUM(O40:O42)</f>
        <v>66725359</v>
      </c>
      <c r="P43" s="9"/>
      <c r="Q43" s="103">
        <f>SUM(Q40:Q42)</f>
        <v>0.028758552976528087</v>
      </c>
      <c r="R43" s="72"/>
      <c r="S43" s="104">
        <f>(K43-C43)/K43</f>
        <v>0.1654051134095153</v>
      </c>
    </row>
    <row r="44" spans="1:19" ht="13.5" customHeight="1" thickBot="1">
      <c r="A44" s="105"/>
      <c r="B44" s="106"/>
      <c r="C44" s="9"/>
      <c r="D44" s="9"/>
      <c r="E44" s="9"/>
      <c r="F44" s="9"/>
      <c r="G44" s="9"/>
      <c r="H44" s="9"/>
      <c r="I44" s="57"/>
      <c r="J44" s="67"/>
      <c r="K44" s="6"/>
      <c r="L44" s="6"/>
      <c r="M44" s="6"/>
      <c r="N44" s="6"/>
      <c r="O44" s="6"/>
      <c r="P44" s="6"/>
      <c r="Q44" s="65"/>
      <c r="R44" s="72"/>
      <c r="S44" s="57"/>
    </row>
    <row r="45" spans="1:19" s="1" customFormat="1" ht="13.5" customHeight="1" thickBot="1">
      <c r="A45" s="80" t="s">
        <v>19</v>
      </c>
      <c r="B45" s="28"/>
      <c r="C45" s="29">
        <f>C19+C30+C37+C43</f>
        <v>67534849.35</v>
      </c>
      <c r="D45" s="30"/>
      <c r="E45" s="30">
        <f>E19+E30+E37+E43</f>
        <v>1479959985.53</v>
      </c>
      <c r="F45" s="30"/>
      <c r="G45" s="30">
        <f>G19+G30+G37+G43</f>
        <v>1144909646.0500002</v>
      </c>
      <c r="H45" s="30"/>
      <c r="I45" s="73">
        <f>I19+I30+I37+I43</f>
        <v>0.4327094056428869</v>
      </c>
      <c r="J45" s="32"/>
      <c r="K45" s="30">
        <f>K19+K30+K37+K43</f>
        <v>81712321.60000001</v>
      </c>
      <c r="L45" s="30"/>
      <c r="M45" s="30">
        <f>M19+M30+M37+M43</f>
        <v>1517006740.2100003</v>
      </c>
      <c r="N45" s="30"/>
      <c r="O45" s="30">
        <f>O19+O30+O37+O43</f>
        <v>1223142089</v>
      </c>
      <c r="P45" s="30"/>
      <c r="Q45" s="73">
        <f>Q19+Q30+Q37+Q43</f>
        <v>0.4502774950718974</v>
      </c>
      <c r="R45" s="33"/>
      <c r="S45" s="31">
        <f>(K45-C45)/K45</f>
        <v>0.173504704950153</v>
      </c>
    </row>
    <row r="46" spans="1:19" s="6" customFormat="1" ht="13.5" customHeight="1" thickBot="1">
      <c r="A46" s="46"/>
      <c r="B46" s="45"/>
      <c r="C46" s="56"/>
      <c r="D46" s="9"/>
      <c r="E46" s="9"/>
      <c r="F46" s="9"/>
      <c r="G46" s="9"/>
      <c r="H46" s="9"/>
      <c r="I46" s="57"/>
      <c r="J46" s="67"/>
      <c r="Q46" s="65"/>
      <c r="R46" s="72"/>
      <c r="S46" s="57"/>
    </row>
    <row r="47" spans="1:19" s="6" customFormat="1" ht="36" customHeight="1" thickBot="1">
      <c r="A47" s="89" t="s">
        <v>31</v>
      </c>
      <c r="B47" s="90"/>
      <c r="C47" s="91"/>
      <c r="D47" s="92"/>
      <c r="E47" s="92"/>
      <c r="F47" s="92"/>
      <c r="G47" s="92"/>
      <c r="H47" s="92"/>
      <c r="I47" s="93"/>
      <c r="J47" s="94"/>
      <c r="K47" s="92"/>
      <c r="L47" s="92"/>
      <c r="M47" s="92"/>
      <c r="N47" s="92"/>
      <c r="O47" s="92"/>
      <c r="P47" s="92"/>
      <c r="Q47" s="93"/>
      <c r="R47" s="95"/>
      <c r="S47" s="93"/>
    </row>
    <row r="48" spans="1:19" s="6" customFormat="1" ht="13.5" customHeight="1">
      <c r="A48" s="46"/>
      <c r="B48" s="45"/>
      <c r="C48" s="56"/>
      <c r="D48" s="9"/>
      <c r="E48" s="9"/>
      <c r="F48" s="9"/>
      <c r="G48" s="9"/>
      <c r="H48" s="9"/>
      <c r="I48" s="57"/>
      <c r="J48" s="67"/>
      <c r="Q48" s="65"/>
      <c r="R48" s="72"/>
      <c r="S48" s="57"/>
    </row>
    <row r="49" spans="1:19" ht="13.5" customHeight="1">
      <c r="A49" s="42" t="s">
        <v>16</v>
      </c>
      <c r="B49" s="45"/>
      <c r="C49" s="56"/>
      <c r="D49" s="9"/>
      <c r="E49" s="9"/>
      <c r="F49" s="9"/>
      <c r="G49" s="9"/>
      <c r="H49" s="9"/>
      <c r="I49" s="57"/>
      <c r="J49" s="67"/>
      <c r="K49" s="6"/>
      <c r="L49" s="6"/>
      <c r="M49" s="6"/>
      <c r="N49" s="6"/>
      <c r="O49" s="6"/>
      <c r="P49" s="6"/>
      <c r="Q49" s="65"/>
      <c r="R49" s="72"/>
      <c r="S49" s="57"/>
    </row>
    <row r="50" spans="1:19" ht="13.5" customHeight="1">
      <c r="A50" s="47" t="s">
        <v>34</v>
      </c>
      <c r="B50" s="45"/>
      <c r="C50" s="9">
        <v>49006191.23</v>
      </c>
      <c r="D50" s="9"/>
      <c r="E50" s="9">
        <v>692607130.75</v>
      </c>
      <c r="F50" s="9"/>
      <c r="G50" s="9">
        <v>608935756</v>
      </c>
      <c r="H50" s="9"/>
      <c r="I50" s="68">
        <f aca="true" t="shared" si="4" ref="I50:I56">C50/$C$70</f>
        <v>0.3139925547187876</v>
      </c>
      <c r="J50" s="67"/>
      <c r="K50" s="9">
        <v>42708093.29</v>
      </c>
      <c r="L50" s="9"/>
      <c r="M50" s="9">
        <v>776727784.09</v>
      </c>
      <c r="N50" s="9"/>
      <c r="O50" s="9">
        <v>636009577</v>
      </c>
      <c r="P50" s="9"/>
      <c r="Q50" s="68">
        <f aca="true" t="shared" si="5" ref="Q50:Q56">K50/$K$70</f>
        <v>0.235343861113819</v>
      </c>
      <c r="R50" s="72"/>
      <c r="S50" s="57">
        <f aca="true" t="shared" si="6" ref="S50:S57">(K50-C50)/K50</f>
        <v>-0.1474684879335197</v>
      </c>
    </row>
    <row r="51" spans="1:19" ht="13.5" customHeight="1">
      <c r="A51" s="47" t="s">
        <v>35</v>
      </c>
      <c r="B51" s="45"/>
      <c r="C51" s="9">
        <v>24028389.06</v>
      </c>
      <c r="D51" s="9"/>
      <c r="E51" s="9">
        <v>262386300.82</v>
      </c>
      <c r="F51" s="9"/>
      <c r="G51" s="9">
        <v>269207532</v>
      </c>
      <c r="H51" s="9"/>
      <c r="I51" s="68">
        <f t="shared" si="4"/>
        <v>0.1539547366845299</v>
      </c>
      <c r="J51" s="67"/>
      <c r="K51" s="9">
        <v>25517750.26</v>
      </c>
      <c r="L51" s="9"/>
      <c r="M51" s="9">
        <v>347425001.84</v>
      </c>
      <c r="N51" s="9"/>
      <c r="O51" s="9">
        <v>264689103</v>
      </c>
      <c r="P51" s="9"/>
      <c r="Q51" s="68">
        <f t="shared" si="5"/>
        <v>0.1406161083415241</v>
      </c>
      <c r="R51" s="72"/>
      <c r="S51" s="57">
        <f t="shared" si="6"/>
        <v>0.05836569387288936</v>
      </c>
    </row>
    <row r="52" spans="1:19" ht="13.5" customHeight="1">
      <c r="A52" s="47" t="s">
        <v>36</v>
      </c>
      <c r="B52" s="45"/>
      <c r="C52" s="9">
        <v>451384.09</v>
      </c>
      <c r="D52" s="9"/>
      <c r="E52" s="9">
        <v>10565606.88</v>
      </c>
      <c r="F52" s="9"/>
      <c r="G52" s="9">
        <v>2903098</v>
      </c>
      <c r="H52" s="9"/>
      <c r="I52" s="68">
        <f t="shared" si="4"/>
        <v>0.0028921089360593264</v>
      </c>
      <c r="J52" s="67"/>
      <c r="K52" s="9">
        <v>330758.43</v>
      </c>
      <c r="L52" s="9"/>
      <c r="M52" s="9">
        <v>8077249.74</v>
      </c>
      <c r="N52" s="9"/>
      <c r="O52" s="9">
        <v>6590623</v>
      </c>
      <c r="P52" s="9"/>
      <c r="Q52" s="68">
        <f t="shared" si="5"/>
        <v>0.0018226513996674098</v>
      </c>
      <c r="R52" s="72"/>
      <c r="S52" s="57">
        <f t="shared" si="6"/>
        <v>-0.36469413644272053</v>
      </c>
    </row>
    <row r="53" spans="1:19" ht="13.5" customHeight="1">
      <c r="A53" s="47" t="s">
        <v>23</v>
      </c>
      <c r="B53" s="45"/>
      <c r="C53" s="9">
        <v>0</v>
      </c>
      <c r="D53" s="9"/>
      <c r="E53" s="9">
        <v>11030393.98</v>
      </c>
      <c r="F53" s="9"/>
      <c r="G53" s="9">
        <v>0</v>
      </c>
      <c r="H53" s="9"/>
      <c r="I53" s="68">
        <f>C53/$C$70</f>
        <v>0</v>
      </c>
      <c r="J53" s="67"/>
      <c r="K53" s="9">
        <v>-3712</v>
      </c>
      <c r="L53" s="9"/>
      <c r="M53" s="9">
        <v>9961041.94</v>
      </c>
      <c r="N53" s="9"/>
      <c r="O53" s="9">
        <v>11718664</v>
      </c>
      <c r="P53" s="9"/>
      <c r="Q53" s="68">
        <f>K53/$K$70</f>
        <v>-2.0455055357365874E-05</v>
      </c>
      <c r="R53" s="72"/>
      <c r="S53" s="57">
        <f t="shared" si="6"/>
        <v>1</v>
      </c>
    </row>
    <row r="54" spans="1:19" ht="13.5" customHeight="1">
      <c r="A54" s="47" t="s">
        <v>42</v>
      </c>
      <c r="B54" s="45"/>
      <c r="C54" s="9">
        <v>8793931.34</v>
      </c>
      <c r="D54" s="9"/>
      <c r="E54" s="9">
        <v>150373212.83</v>
      </c>
      <c r="F54" s="9"/>
      <c r="G54" s="9">
        <v>126707873</v>
      </c>
      <c r="H54" s="9"/>
      <c r="I54" s="68">
        <f t="shared" si="4"/>
        <v>0.05634449236238292</v>
      </c>
      <c r="J54" s="67"/>
      <c r="K54" s="9">
        <v>23619758.57</v>
      </c>
      <c r="L54" s="9"/>
      <c r="M54" s="9">
        <v>183335332.72</v>
      </c>
      <c r="N54" s="9"/>
      <c r="O54" s="9">
        <v>140162212</v>
      </c>
      <c r="P54" s="9"/>
      <c r="Q54" s="68">
        <f t="shared" si="5"/>
        <v>0.1301571845573726</v>
      </c>
      <c r="R54" s="72"/>
      <c r="S54" s="57">
        <f t="shared" si="6"/>
        <v>0.627687500956535</v>
      </c>
    </row>
    <row r="55" spans="1:19" ht="13.5" customHeight="1">
      <c r="A55" s="47" t="s">
        <v>37</v>
      </c>
      <c r="B55" s="45"/>
      <c r="C55" s="9">
        <v>30845.54</v>
      </c>
      <c r="D55" s="9">
        <v>9485.48</v>
      </c>
      <c r="E55" s="9">
        <v>5914954.19</v>
      </c>
      <c r="F55" s="9"/>
      <c r="G55" s="9">
        <v>5396084</v>
      </c>
      <c r="H55" s="9"/>
      <c r="I55" s="68">
        <f t="shared" si="4"/>
        <v>0.0001976335981881315</v>
      </c>
      <c r="J55" s="66"/>
      <c r="K55" s="9">
        <v>31982.95</v>
      </c>
      <c r="L55" s="9">
        <v>9485.48</v>
      </c>
      <c r="M55" s="9">
        <v>5957605.88</v>
      </c>
      <c r="N55" s="9"/>
      <c r="O55" s="9">
        <v>5453681</v>
      </c>
      <c r="P55" s="9"/>
      <c r="Q55" s="68">
        <f t="shared" si="5"/>
        <v>0.00017624272972571793</v>
      </c>
      <c r="R55" s="72"/>
      <c r="S55" s="57">
        <f t="shared" si="6"/>
        <v>0.035563010916754074</v>
      </c>
    </row>
    <row r="56" spans="1:19" ht="13.5" customHeight="1">
      <c r="A56" s="47" t="s">
        <v>38</v>
      </c>
      <c r="B56" s="45"/>
      <c r="C56" s="10">
        <v>6227144.39</v>
      </c>
      <c r="D56" s="9"/>
      <c r="E56" s="10">
        <v>68735704.74</v>
      </c>
      <c r="F56" s="9"/>
      <c r="G56" s="10">
        <v>63152672</v>
      </c>
      <c r="H56" s="9"/>
      <c r="I56" s="69">
        <f t="shared" si="4"/>
        <v>0.039898570497800885</v>
      </c>
      <c r="J56" s="66"/>
      <c r="K56" s="10">
        <v>7509919.22</v>
      </c>
      <c r="L56" s="9"/>
      <c r="M56" s="10">
        <v>80375205.46</v>
      </c>
      <c r="N56" s="9"/>
      <c r="O56" s="10">
        <v>68734840</v>
      </c>
      <c r="P56" s="9"/>
      <c r="Q56" s="69">
        <f t="shared" si="5"/>
        <v>0.04138357041337445</v>
      </c>
      <c r="R56" s="72"/>
      <c r="S56" s="58">
        <f t="shared" si="6"/>
        <v>0.17081073609737177</v>
      </c>
    </row>
    <row r="57" spans="1:19" ht="13.5" customHeight="1">
      <c r="A57" s="47"/>
      <c r="B57" s="45"/>
      <c r="C57" s="9">
        <f>SUM(C50:C56)</f>
        <v>88537885.65</v>
      </c>
      <c r="D57" s="9"/>
      <c r="E57" s="9">
        <f>SUM(E50:E56)</f>
        <v>1201613304.19</v>
      </c>
      <c r="F57" s="9"/>
      <c r="G57" s="9">
        <f>SUM(G50:G56)</f>
        <v>1076303015</v>
      </c>
      <c r="H57" s="9"/>
      <c r="I57" s="68">
        <f>SUM(I50:I56)</f>
        <v>0.5672800967977488</v>
      </c>
      <c r="J57" s="67"/>
      <c r="K57" s="9">
        <f>SUM(K50:K56)</f>
        <v>99714550.72000001</v>
      </c>
      <c r="L57" s="9"/>
      <c r="M57" s="9">
        <f>SUM(M50:M56)</f>
        <v>1411859221.6700003</v>
      </c>
      <c r="N57" s="9"/>
      <c r="O57" s="9">
        <f>SUM(O50:O56)</f>
        <v>1133358700</v>
      </c>
      <c r="P57" s="9"/>
      <c r="Q57" s="68">
        <f>SUM(Q50:Q56)</f>
        <v>0.5494791635001259</v>
      </c>
      <c r="R57" s="72"/>
      <c r="S57" s="57">
        <f t="shared" si="6"/>
        <v>0.11208660109580451</v>
      </c>
    </row>
    <row r="58" spans="1:19" ht="13.5" customHeight="1" thickBot="1">
      <c r="A58" s="39"/>
      <c r="B58" s="40"/>
      <c r="C58" s="39"/>
      <c r="D58" s="12"/>
      <c r="E58" s="12"/>
      <c r="F58" s="12"/>
      <c r="G58" s="12"/>
      <c r="H58" s="12"/>
      <c r="I58" s="55"/>
      <c r="J58" s="67"/>
      <c r="K58" s="6"/>
      <c r="L58" s="6"/>
      <c r="M58" s="6"/>
      <c r="N58" s="6"/>
      <c r="O58" s="6"/>
      <c r="P58" s="6"/>
      <c r="Q58" s="65"/>
      <c r="R58" s="72"/>
      <c r="S58" s="55"/>
    </row>
    <row r="59" spans="1:19" s="6" customFormat="1" ht="34.5" customHeight="1" thickBot="1">
      <c r="A59" s="110" t="s">
        <v>33</v>
      </c>
      <c r="B59" s="111"/>
      <c r="C59" s="30">
        <f>C57</f>
        <v>88537885.65</v>
      </c>
      <c r="D59" s="30"/>
      <c r="E59" s="30">
        <f>E57</f>
        <v>1201613304.19</v>
      </c>
      <c r="F59" s="30"/>
      <c r="G59" s="30">
        <f>G57</f>
        <v>1076303015</v>
      </c>
      <c r="H59" s="30"/>
      <c r="I59" s="73">
        <f>I57</f>
        <v>0.5672800967977488</v>
      </c>
      <c r="J59" s="33"/>
      <c r="K59" s="30">
        <f>K57</f>
        <v>99714550.72000001</v>
      </c>
      <c r="L59" s="30"/>
      <c r="M59" s="30">
        <f>M57</f>
        <v>1411859221.6700003</v>
      </c>
      <c r="N59" s="30"/>
      <c r="O59" s="30">
        <f>O57</f>
        <v>1133358700</v>
      </c>
      <c r="P59" s="30"/>
      <c r="Q59" s="73">
        <f>Q57</f>
        <v>0.5494791635001259</v>
      </c>
      <c r="R59" s="33"/>
      <c r="S59" s="31">
        <f>(K59-C59)/K59</f>
        <v>0.11208660109580451</v>
      </c>
    </row>
    <row r="60" spans="1:19" s="6" customFormat="1" ht="13.5" customHeight="1" thickBot="1">
      <c r="A60" s="47"/>
      <c r="B60" s="45"/>
      <c r="C60" s="56"/>
      <c r="D60" s="9"/>
      <c r="E60" s="9"/>
      <c r="F60" s="9"/>
      <c r="G60" s="9"/>
      <c r="H60" s="9"/>
      <c r="I60" s="57"/>
      <c r="J60" s="66"/>
      <c r="Q60" s="65"/>
      <c r="R60" s="72"/>
      <c r="S60" s="57"/>
    </row>
    <row r="61" spans="1:19" s="6" customFormat="1" ht="13.5" customHeight="1" thickBot="1">
      <c r="A61" s="96" t="s">
        <v>39</v>
      </c>
      <c r="B61" s="97"/>
      <c r="C61" s="91"/>
      <c r="D61" s="92"/>
      <c r="E61" s="92"/>
      <c r="F61" s="92"/>
      <c r="G61" s="92"/>
      <c r="H61" s="92"/>
      <c r="I61" s="93"/>
      <c r="J61" s="95"/>
      <c r="K61" s="90"/>
      <c r="L61" s="90"/>
      <c r="M61" s="90"/>
      <c r="N61" s="90"/>
      <c r="O61" s="90"/>
      <c r="P61" s="90"/>
      <c r="Q61" s="98"/>
      <c r="R61" s="95"/>
      <c r="S61" s="93"/>
    </row>
    <row r="62" spans="1:19" s="6" customFormat="1" ht="13.5" customHeight="1">
      <c r="A62" s="48"/>
      <c r="B62" s="49"/>
      <c r="C62" s="59"/>
      <c r="D62" s="13"/>
      <c r="E62" s="13"/>
      <c r="F62" s="13"/>
      <c r="G62" s="13"/>
      <c r="H62" s="13"/>
      <c r="I62" s="60"/>
      <c r="J62" s="66"/>
      <c r="K62" s="1"/>
      <c r="L62" s="1"/>
      <c r="M62" s="1"/>
      <c r="N62" s="1"/>
      <c r="O62" s="1"/>
      <c r="P62" s="1"/>
      <c r="Q62" s="70"/>
      <c r="R62" s="66"/>
      <c r="S62" s="60"/>
    </row>
    <row r="63" spans="1:19" s="6" customFormat="1" ht="13.5" customHeight="1">
      <c r="A63" s="42" t="s">
        <v>40</v>
      </c>
      <c r="B63" s="45"/>
      <c r="C63" s="56"/>
      <c r="D63" s="9"/>
      <c r="E63" s="9"/>
      <c r="F63" s="9"/>
      <c r="G63" s="9"/>
      <c r="H63" s="9"/>
      <c r="I63" s="57"/>
      <c r="J63" s="66"/>
      <c r="K63" s="1"/>
      <c r="L63" s="1"/>
      <c r="M63" s="1"/>
      <c r="N63" s="1"/>
      <c r="O63" s="1"/>
      <c r="P63" s="1"/>
      <c r="Q63" s="70"/>
      <c r="R63" s="66"/>
      <c r="S63" s="57"/>
    </row>
    <row r="64" spans="1:19" s="6" customFormat="1" ht="13.5" customHeight="1">
      <c r="A64" s="47" t="s">
        <v>20</v>
      </c>
      <c r="B64" s="45"/>
      <c r="C64" s="10">
        <v>1638.4</v>
      </c>
      <c r="D64" s="9"/>
      <c r="E64" s="10">
        <v>276907.93</v>
      </c>
      <c r="F64" s="9"/>
      <c r="G64" s="10">
        <v>313085</v>
      </c>
      <c r="H64" s="9"/>
      <c r="I64" s="69">
        <f>C64/$C$70</f>
        <v>1.0497559364220392E-05</v>
      </c>
      <c r="J64" s="66"/>
      <c r="K64" s="107">
        <v>44159.42</v>
      </c>
      <c r="L64" s="9"/>
      <c r="M64" s="10">
        <v>835843.01</v>
      </c>
      <c r="N64" s="9"/>
      <c r="O64" s="10">
        <v>199937</v>
      </c>
      <c r="P64" s="9"/>
      <c r="Q64" s="69">
        <f>K64/$K$70</f>
        <v>0.00024334142797660823</v>
      </c>
      <c r="R64" s="66"/>
      <c r="S64" s="58">
        <v>0</v>
      </c>
    </row>
    <row r="65" spans="1:19" s="6" customFormat="1" ht="13.5" customHeight="1">
      <c r="A65" s="48"/>
      <c r="B65" s="49"/>
      <c r="C65" s="9">
        <f>SUM(C64)</f>
        <v>1638.4</v>
      </c>
      <c r="D65" s="9"/>
      <c r="E65" s="9">
        <f>SUM(E64)</f>
        <v>276907.93</v>
      </c>
      <c r="F65" s="9"/>
      <c r="G65" s="9">
        <f>SUM(G64)</f>
        <v>313085</v>
      </c>
      <c r="H65" s="9"/>
      <c r="I65" s="68">
        <f>SUM(I64)</f>
        <v>1.0497559364220392E-05</v>
      </c>
      <c r="J65" s="66"/>
      <c r="K65" s="108">
        <f>SUM(K64)</f>
        <v>44159.42</v>
      </c>
      <c r="L65" s="9"/>
      <c r="M65" s="9">
        <f>SUM(M64)</f>
        <v>835843.01</v>
      </c>
      <c r="N65" s="9"/>
      <c r="O65" s="9">
        <f>SUM(O64)</f>
        <v>199937</v>
      </c>
      <c r="P65" s="9"/>
      <c r="Q65" s="68">
        <f>SUM(Q64)</f>
        <v>0.00024334142797660823</v>
      </c>
      <c r="R65" s="66"/>
      <c r="S65" s="57">
        <v>0</v>
      </c>
    </row>
    <row r="66" spans="1:19" s="1" customFormat="1" ht="13.5" customHeight="1" thickBot="1">
      <c r="A66" s="47"/>
      <c r="B66" s="49"/>
      <c r="C66" s="59"/>
      <c r="D66" s="13"/>
      <c r="E66" s="13"/>
      <c r="F66" s="13"/>
      <c r="G66" s="13"/>
      <c r="H66" s="13"/>
      <c r="I66" s="60"/>
      <c r="J66" s="66"/>
      <c r="Q66" s="70"/>
      <c r="R66" s="66"/>
      <c r="S66" s="60"/>
    </row>
    <row r="67" spans="1:19" ht="13.5" customHeight="1" thickBot="1">
      <c r="A67" s="27" t="s">
        <v>41</v>
      </c>
      <c r="B67" s="28"/>
      <c r="C67" s="29">
        <f>C65</f>
        <v>1638.4</v>
      </c>
      <c r="D67" s="74"/>
      <c r="E67" s="30">
        <f>E65</f>
        <v>276907.93</v>
      </c>
      <c r="F67" s="30"/>
      <c r="G67" s="30">
        <f>G65</f>
        <v>313085</v>
      </c>
      <c r="H67" s="74"/>
      <c r="I67" s="73">
        <f>I65</f>
        <v>1.0497559364220392E-05</v>
      </c>
      <c r="J67" s="75"/>
      <c r="K67" s="109">
        <f>K65</f>
        <v>44159.42</v>
      </c>
      <c r="L67" s="74"/>
      <c r="M67" s="30">
        <f>M65</f>
        <v>835843.01</v>
      </c>
      <c r="N67" s="30"/>
      <c r="O67" s="30">
        <f>O65</f>
        <v>199937</v>
      </c>
      <c r="P67" s="74"/>
      <c r="Q67" s="73">
        <f>Q65</f>
        <v>0.00024334142797660823</v>
      </c>
      <c r="R67" s="33"/>
      <c r="S67" s="31">
        <v>0</v>
      </c>
    </row>
    <row r="68" spans="1:19" s="6" customFormat="1" ht="13.5" customHeight="1">
      <c r="A68" s="46"/>
      <c r="B68" s="45"/>
      <c r="C68" s="56"/>
      <c r="D68" s="9"/>
      <c r="E68" s="9"/>
      <c r="F68" s="9"/>
      <c r="G68" s="9"/>
      <c r="H68" s="9"/>
      <c r="I68" s="57"/>
      <c r="J68" s="67"/>
      <c r="Q68" s="65"/>
      <c r="R68" s="72"/>
      <c r="S68" s="57"/>
    </row>
    <row r="69" spans="1:19" ht="13.5" customHeight="1" thickBot="1">
      <c r="A69" s="46"/>
      <c r="B69" s="45"/>
      <c r="C69" s="56"/>
      <c r="D69" s="9"/>
      <c r="E69" s="9"/>
      <c r="F69" s="9"/>
      <c r="G69" s="9"/>
      <c r="H69" s="9"/>
      <c r="I69" s="57"/>
      <c r="J69" s="67"/>
      <c r="K69" s="6"/>
      <c r="L69" s="6"/>
      <c r="M69" s="6"/>
      <c r="N69" s="6"/>
      <c r="O69" s="6"/>
      <c r="P69" s="6"/>
      <c r="Q69" s="65"/>
      <c r="R69" s="72"/>
      <c r="S69" s="57"/>
    </row>
    <row r="70" spans="1:19" s="17" customFormat="1" ht="20.25" thickBot="1">
      <c r="A70" s="34" t="s">
        <v>18</v>
      </c>
      <c r="B70" s="35"/>
      <c r="C70" s="76">
        <f>C45+C59+C67</f>
        <v>156074373.4</v>
      </c>
      <c r="D70" s="77"/>
      <c r="E70" s="77">
        <f>E45+E59+E67</f>
        <v>2681850197.65</v>
      </c>
      <c r="F70" s="77"/>
      <c r="G70" s="77">
        <f>G45+G59+G67</f>
        <v>2221525746.05</v>
      </c>
      <c r="H70" s="77"/>
      <c r="I70" s="78">
        <f>I45+I59+I67</f>
        <v>1</v>
      </c>
      <c r="J70" s="79"/>
      <c r="K70" s="77">
        <f>K45+K59+K67</f>
        <v>181471031.74</v>
      </c>
      <c r="L70" s="77"/>
      <c r="M70" s="77">
        <f>M45+M59+M67</f>
        <v>2929701804.890001</v>
      </c>
      <c r="N70" s="77"/>
      <c r="O70" s="77">
        <f>O45+O59+O67</f>
        <v>2356700726</v>
      </c>
      <c r="P70" s="77"/>
      <c r="Q70" s="78">
        <f>Q45+Q59+Q67</f>
        <v>1</v>
      </c>
      <c r="R70" s="33"/>
      <c r="S70" s="78">
        <f>(K70-C70)/K70</f>
        <v>0.13994882872758832</v>
      </c>
    </row>
    <row r="71" spans="1:10" s="17" customFormat="1" ht="13.5" customHeight="1">
      <c r="A71" s="11"/>
      <c r="B71" s="16"/>
      <c r="C71" s="13"/>
      <c r="D71" s="13"/>
      <c r="E71" s="13"/>
      <c r="F71" s="13"/>
      <c r="G71" s="13"/>
      <c r="H71" s="13"/>
      <c r="I71" s="14"/>
      <c r="J71" s="8"/>
    </row>
    <row r="72" spans="1:10" s="17" customFormat="1" ht="13.5" customHeight="1">
      <c r="A72" s="11"/>
      <c r="B72" s="16"/>
      <c r="C72" s="13"/>
      <c r="D72" s="13"/>
      <c r="E72" s="13"/>
      <c r="F72" s="13"/>
      <c r="G72" s="13"/>
      <c r="H72" s="13"/>
      <c r="I72" s="14"/>
      <c r="J72" s="8"/>
    </row>
    <row r="73" spans="1:10" ht="13.5" customHeight="1">
      <c r="A73" s="4"/>
      <c r="B73" s="4"/>
      <c r="C73" s="4"/>
      <c r="D73" s="4"/>
      <c r="E73" s="4"/>
      <c r="F73" s="4"/>
      <c r="G73" s="4"/>
      <c r="H73" s="4"/>
      <c r="I73" s="7"/>
      <c r="J73" s="15"/>
    </row>
    <row r="74" spans="1:10" ht="13.5" customHeight="1">
      <c r="A74" s="18"/>
      <c r="B74" s="18"/>
      <c r="C74" s="19"/>
      <c r="D74" s="19"/>
      <c r="E74" s="19"/>
      <c r="F74" s="19"/>
      <c r="G74" s="20"/>
      <c r="H74" s="20"/>
      <c r="I74" s="21"/>
      <c r="J74" s="8"/>
    </row>
    <row r="75" spans="1:10" ht="13.5" customHeight="1">
      <c r="A75" s="18"/>
      <c r="B75" s="18"/>
      <c r="C75" s="19"/>
      <c r="D75" s="19"/>
      <c r="E75" s="19"/>
      <c r="F75" s="19"/>
      <c r="G75" s="20"/>
      <c r="H75" s="20"/>
      <c r="I75" s="21"/>
      <c r="J75" s="8"/>
    </row>
    <row r="76" spans="1:10" ht="13.5" customHeight="1">
      <c r="A76" s="18"/>
      <c r="B76" s="18"/>
      <c r="C76" s="19"/>
      <c r="D76" s="19"/>
      <c r="E76" s="19"/>
      <c r="F76" s="19"/>
      <c r="G76" s="20"/>
      <c r="H76" s="20"/>
      <c r="I76" s="21"/>
      <c r="J76" s="1"/>
    </row>
    <row r="77" spans="1:10" ht="13.5" customHeight="1">
      <c r="A77" s="22"/>
      <c r="B77" s="23"/>
      <c r="C77" s="24"/>
      <c r="D77" s="24"/>
      <c r="G77" s="22"/>
      <c r="H77" s="22"/>
      <c r="I77" s="25"/>
      <c r="J77" s="1"/>
    </row>
    <row r="78" spans="1:10" ht="13.5" customHeight="1">
      <c r="A78" s="22"/>
      <c r="B78" s="23"/>
      <c r="C78" s="24"/>
      <c r="D78" s="24"/>
      <c r="G78" s="22"/>
      <c r="H78" s="22"/>
      <c r="I78" s="25"/>
      <c r="J78" s="1"/>
    </row>
    <row r="79" spans="3:10" ht="13.5" customHeight="1">
      <c r="C79" s="24"/>
      <c r="D79" s="24"/>
      <c r="J79" s="1"/>
    </row>
    <row r="80" ht="13.5" customHeight="1">
      <c r="J80" s="1"/>
    </row>
    <row r="81" spans="3:10" ht="13.5" customHeight="1">
      <c r="C81" s="24"/>
      <c r="D81" s="24"/>
      <c r="J81" s="1"/>
    </row>
    <row r="82" ht="13.5" customHeight="1">
      <c r="J82" s="1"/>
    </row>
    <row r="83" ht="13.5" customHeight="1">
      <c r="J83" s="1"/>
    </row>
    <row r="84" ht="13.5" customHeight="1">
      <c r="J84" s="1"/>
    </row>
    <row r="85" ht="13.5" customHeight="1">
      <c r="J85" s="1"/>
    </row>
    <row r="86" ht="13.5" customHeight="1">
      <c r="J86" s="1"/>
    </row>
    <row r="87" ht="13.5" customHeight="1">
      <c r="J87" s="1"/>
    </row>
    <row r="88" spans="2:10" ht="13.5" customHeight="1">
      <c r="B88" s="23"/>
      <c r="J88" s="1"/>
    </row>
    <row r="89" spans="2:10" ht="13.5" customHeight="1">
      <c r="B89" s="23"/>
      <c r="J89" s="1"/>
    </row>
    <row r="90" ht="13.5" customHeight="1">
      <c r="J90" s="1"/>
    </row>
    <row r="91" ht="13.5" customHeight="1">
      <c r="J91" s="1"/>
    </row>
    <row r="92" ht="13.5" customHeight="1">
      <c r="J92" s="1"/>
    </row>
    <row r="93" ht="13.5" customHeight="1">
      <c r="J93" s="1"/>
    </row>
    <row r="94" ht="13.5" customHeight="1">
      <c r="J94" s="1"/>
    </row>
    <row r="95" ht="13.5" customHeight="1">
      <c r="J95" s="1"/>
    </row>
    <row r="96" ht="13.5" customHeight="1">
      <c r="J96" s="1"/>
    </row>
    <row r="97" ht="13.5" customHeight="1">
      <c r="J97" s="1"/>
    </row>
    <row r="98" ht="13.5" customHeight="1">
      <c r="J98" s="1"/>
    </row>
    <row r="99" ht="13.5" customHeight="1">
      <c r="J99" s="1"/>
    </row>
    <row r="100" ht="13.5" customHeight="1">
      <c r="J100" s="1"/>
    </row>
    <row r="101" ht="13.5" customHeight="1">
      <c r="J101" s="1"/>
    </row>
    <row r="102" ht="13.5" customHeight="1">
      <c r="J102" s="1"/>
    </row>
  </sheetData>
  <sheetProtection/>
  <mergeCells count="6">
    <mergeCell ref="A59:B59"/>
    <mergeCell ref="C7:I7"/>
    <mergeCell ref="K7:Q7"/>
    <mergeCell ref="C3:S3"/>
    <mergeCell ref="C4:S4"/>
    <mergeCell ref="C5:S5"/>
  </mergeCells>
  <printOptions horizontalCentered="1"/>
  <pageMargins left="0" right="0" top="0" bottom="0" header="0" footer="0"/>
  <pageSetup fitToHeight="1" fitToWidth="1" horizontalDpi="300" verticalDpi="300" orientation="landscape" paperSize="123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esauctor</dc:creator>
  <cp:keywords/>
  <dc:description/>
  <cp:lastModifiedBy>Hermilo Oviedo Rodriguez</cp:lastModifiedBy>
  <cp:lastPrinted>2019-12-10T16:28:22Z</cp:lastPrinted>
  <dcterms:created xsi:type="dcterms:W3CDTF">2009-02-19T19:53:26Z</dcterms:created>
  <dcterms:modified xsi:type="dcterms:W3CDTF">2019-12-10T16:28:53Z</dcterms:modified>
  <cp:category/>
  <cp:version/>
  <cp:contentType/>
  <cp:contentStatus/>
</cp:coreProperties>
</file>