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2017'!$A$8:$J$72</definedName>
    <definedName name="A_impresión_IM">#REF!</definedName>
    <definedName name="_xlnm.Print_Area" localSheetId="0">'FEBRERO 2017'!$A$1:$S$65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<sst xmlns="http://schemas.openxmlformats.org/spreadsheetml/2006/main" count="49" uniqueCount="46">
  <si>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</si>
  <si>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</si>
  <si>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</si>
  <si>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</si>
  <si>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</si>
  <si>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</si>
  <si>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</si>
  <si>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</si>
  <si>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</si>
  <si>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</si>
  <si>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</si>
  <si>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</si>
  <si>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</si>
  <si>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</si>
  <si>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</si>
  <si>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</si>
  <si>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</si>
  <si>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</si>
  <si>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</si>
  <si>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</si>
  <si>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</si>
  <si>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</si>
  <si>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</si>
  <si>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</si>
  <si>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</si>
  <si>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</si>
  <si>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</si>
  <si>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</si>
  <si>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</si>
  <si>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</si>
  <si>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</si>
  <si>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</si>
  <si>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</si>
  <si>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</si>
  <si>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</si>
  <si>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</si>
  <si>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</si>
  <si>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</si>
  <si>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</si>
  <si>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</si>
  <si>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</si>
  <si>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</si>
  <si>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PARTICIPACIONES ESTATALES</t>
  </si>
  <si>
    <t>COMPARATIVO MES FEBRERO DE  2019 VS MES DE FEBRERO 2020</t>
  </si>
  <si>
    <t>FEBRERO</t>
  </si>
  <si>
    <t>VENTA DE BIENES MUNICIPALES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</si>
</sst>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39" fontId="16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7"/>
  <sheetViews>
    <sheetView showGridLines="0" tabSelected="1" zoomScale="75" zoomScaleNormal="75" zoomScalePageLayoutView="0" workbookViewId="0" topLeftCell="A1">
      <selection activeCell="K65" sqref="K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2019</v>
      </c>
      <c r="D7" s="109"/>
      <c r="E7" s="109"/>
      <c r="F7" s="109"/>
      <c r="G7" s="109"/>
      <c r="H7" s="109"/>
      <c r="I7" s="110"/>
      <c r="J7" s="61"/>
      <c r="K7" s="109">
        <v>2020</v>
      </c>
      <c r="L7" s="109"/>
      <c r="M7" s="109"/>
      <c r="N7" s="109"/>
      <c r="O7" s="109"/>
      <c r="P7" s="109"/>
      <c r="Q7" s="110"/>
      <c r="R7" s="71"/>
      <c r="S7" s="100" t="str">
        <f>C9</f>
        <v>FEBRERO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44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FEBRERO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41</v>
      </c>
    </row>
    <row r="10" spans="1:19" s="5" customFormat="1" ht="20.25" thickBot="1">
      <c r="A10" s="81" t="s">
        <v>29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36506644.71</v>
      </c>
      <c r="D13" s="9"/>
      <c r="E13" s="9">
        <v>127136412.06</v>
      </c>
      <c r="F13" s="9"/>
      <c r="G13" s="9">
        <v>0</v>
      </c>
      <c r="H13" s="9"/>
      <c r="I13" s="68">
        <f>C13/$C$65</f>
        <v>0.14780024481158746</v>
      </c>
      <c r="J13" s="67"/>
      <c r="K13" s="9">
        <v>36186532.61</v>
      </c>
      <c r="L13" s="9"/>
      <c r="M13" s="9">
        <v>67041254.45</v>
      </c>
      <c r="N13" s="9"/>
      <c r="O13" s="9">
        <v>114884412.57</v>
      </c>
      <c r="P13" s="9"/>
      <c r="Q13" s="68">
        <f>K13/$K$65</f>
        <v>0.11555802807689908</v>
      </c>
      <c r="R13" s="72"/>
      <c r="S13" s="57">
        <f>(K13-C13)/K13</f>
        <v>-0.008846166706548166</v>
      </c>
    </row>
    <row r="14" spans="1:19" ht="13.5" customHeight="1">
      <c r="A14" s="44" t="s">
        <v>6</v>
      </c>
      <c r="B14" s="45"/>
      <c r="C14" s="9">
        <v>50449332.2</v>
      </c>
      <c r="D14" s="9"/>
      <c r="E14" s="9">
        <f>492147478+C14</f>
        <v>542596810.2</v>
      </c>
      <c r="F14" s="9"/>
      <c r="G14" s="9">
        <v>0</v>
      </c>
      <c r="H14" s="9"/>
      <c r="I14" s="68">
        <f>C14/$C$65</f>
        <v>0.20424839666787067</v>
      </c>
      <c r="J14" s="67"/>
      <c r="K14" s="9">
        <v>70799052.17</v>
      </c>
      <c r="L14" s="9"/>
      <c r="M14" s="9">
        <f>K14+476989270</f>
        <v>547788322.17</v>
      </c>
      <c r="N14" s="9"/>
      <c r="O14" s="9">
        <v>539418108</v>
      </c>
      <c r="P14" s="9"/>
      <c r="Q14" s="68">
        <f>K14/$K$65</f>
        <v>0.22608960484425653</v>
      </c>
      <c r="R14" s="72"/>
      <c r="S14" s="57">
        <f>(K14-C14)/K14</f>
        <v>0.28742927124415485</v>
      </c>
    </row>
    <row r="15" spans="1:19" ht="13.5" customHeight="1">
      <c r="A15" s="44" t="s">
        <v>7</v>
      </c>
      <c r="B15" s="45"/>
      <c r="C15" s="9">
        <v>35591.77</v>
      </c>
      <c r="D15" s="9"/>
      <c r="E15" s="9">
        <v>171577.06</v>
      </c>
      <c r="F15" s="9"/>
      <c r="G15" s="9">
        <v>800</v>
      </c>
      <c r="H15" s="9"/>
      <c r="I15" s="99">
        <f>C15/$C$65</f>
        <v>0.00014409629701840965</v>
      </c>
      <c r="J15" s="67"/>
      <c r="K15" s="9">
        <v>168158.9</v>
      </c>
      <c r="L15" s="9"/>
      <c r="M15" s="9">
        <v>323552.19</v>
      </c>
      <c r="N15" s="9"/>
      <c r="O15" s="9">
        <v>176897</v>
      </c>
      <c r="P15" s="9"/>
      <c r="Q15" s="99">
        <f>K15/$K$65</f>
        <v>0.0005369984214019577</v>
      </c>
      <c r="R15" s="72"/>
      <c r="S15" s="57">
        <f>(K15-C15)/K15</f>
        <v>0.7883444170959729</v>
      </c>
    </row>
    <row r="16" spans="1:19" ht="13.5" customHeight="1">
      <c r="A16" s="44" t="s">
        <v>40</v>
      </c>
      <c r="B16" s="45"/>
      <c r="C16" s="9">
        <v>81.16</v>
      </c>
      <c r="D16" s="9"/>
      <c r="E16" s="9">
        <v>33899.29</v>
      </c>
      <c r="F16" s="9"/>
      <c r="G16" s="9">
        <v>0</v>
      </c>
      <c r="H16" s="9"/>
      <c r="I16" s="99">
        <f>C16/$C$65</f>
        <v>3.2858313778758764E-07</v>
      </c>
      <c r="J16" s="67"/>
      <c r="K16" s="9">
        <v>1182</v>
      </c>
      <c r="L16" s="9"/>
      <c r="M16" s="9">
        <v>1465.94</v>
      </c>
      <c r="N16" s="9"/>
      <c r="O16" s="9"/>
      <c r="P16" s="9"/>
      <c r="Q16" s="99">
        <f>K16/$K$65</f>
        <v>3.7745973248939783E-06</v>
      </c>
      <c r="R16" s="72"/>
      <c r="S16" s="57">
        <f>(K16-C16)/K16</f>
        <v>0.9313367174280879</v>
      </c>
    </row>
    <row r="17" spans="1:19" ht="13.5" customHeight="1">
      <c r="A17" s="39"/>
      <c r="B17" s="45"/>
      <c r="C17" s="101">
        <f>SUM(C13:C16)</f>
        <v>86991649.83999999</v>
      </c>
      <c r="D17" s="12"/>
      <c r="E17" s="102">
        <f>SUM(E13:E16)</f>
        <v>669938698.6099999</v>
      </c>
      <c r="F17" s="9"/>
      <c r="G17" s="102">
        <f>SUM(G13:G16)</f>
        <v>800</v>
      </c>
      <c r="H17" s="9"/>
      <c r="I17" s="68">
        <f>SUM(I13:I16)</f>
        <v>0.35219306635961434</v>
      </c>
      <c r="J17" s="67"/>
      <c r="K17" s="102">
        <f>SUM(K13:K16)</f>
        <v>107154925.68</v>
      </c>
      <c r="L17" s="12"/>
      <c r="M17" s="102">
        <f>SUM(M13:M16)</f>
        <v>615154594.7500001</v>
      </c>
      <c r="N17" s="9"/>
      <c r="O17" s="102">
        <f>SUM(O13:O16)</f>
        <v>654479417.5699999</v>
      </c>
      <c r="P17" s="9"/>
      <c r="Q17" s="103">
        <f>SUM(Q13:Q16)</f>
        <v>0.3421884059398825</v>
      </c>
      <c r="R17" s="72"/>
      <c r="S17" s="104">
        <f>(K17-C17)/K17</f>
        <v>0.18816937916801155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27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s="6" customFormat="1" ht="13.5" customHeight="1">
      <c r="A20" s="46" t="s">
        <v>8</v>
      </c>
      <c r="B20" s="45"/>
      <c r="C20" s="9">
        <v>446585.48</v>
      </c>
      <c r="D20" s="9"/>
      <c r="E20" s="9">
        <v>809505.53</v>
      </c>
      <c r="F20" s="9"/>
      <c r="G20" s="9">
        <v>0</v>
      </c>
      <c r="H20" s="9"/>
      <c r="I20" s="68">
        <f>C20/$C$65</f>
        <v>0.0018080391610248395</v>
      </c>
      <c r="J20" s="67"/>
      <c r="K20" s="9">
        <v>3516477.15</v>
      </c>
      <c r="L20" s="9"/>
      <c r="M20" s="9">
        <v>4616910.04</v>
      </c>
      <c r="N20" s="9"/>
      <c r="O20" s="9">
        <v>5640999</v>
      </c>
      <c r="P20" s="9"/>
      <c r="Q20" s="68">
        <f>K20/$K$65</f>
        <v>0.011229513742335702</v>
      </c>
      <c r="R20" s="72"/>
      <c r="S20" s="57">
        <v>0</v>
      </c>
    </row>
    <row r="21" spans="1:19" s="6" customFormat="1" ht="13.5" customHeight="1">
      <c r="A21" s="44" t="s">
        <v>10</v>
      </c>
      <c r="B21" s="45"/>
      <c r="C21" s="9">
        <v>3443229.96</v>
      </c>
      <c r="D21" s="9"/>
      <c r="E21" s="9">
        <v>8057653.54</v>
      </c>
      <c r="F21" s="9"/>
      <c r="G21" s="9">
        <v>0</v>
      </c>
      <c r="H21" s="9"/>
      <c r="I21" s="68">
        <f>C21/$C$65</f>
        <v>0.013940208284635658</v>
      </c>
      <c r="J21" s="67"/>
      <c r="K21" s="9">
        <v>2926436.19</v>
      </c>
      <c r="L21" s="9"/>
      <c r="M21" s="9">
        <v>7174390.15</v>
      </c>
      <c r="N21" s="9"/>
      <c r="O21" s="9">
        <v>6855437</v>
      </c>
      <c r="P21" s="9"/>
      <c r="Q21" s="68">
        <f>K21/$K$65</f>
        <v>0.009345277677027856</v>
      </c>
      <c r="R21" s="72"/>
      <c r="S21" s="57">
        <f>(K21-C21)/K21</f>
        <v>-0.1765949217570331</v>
      </c>
    </row>
    <row r="22" spans="1:19" s="6" customFormat="1" ht="13.5" customHeight="1">
      <c r="A22" s="46" t="s">
        <v>9</v>
      </c>
      <c r="B22" s="45"/>
      <c r="C22" s="9">
        <v>4702404.64</v>
      </c>
      <c r="D22" s="9"/>
      <c r="E22" s="9">
        <f>2293045+C22</f>
        <v>6995449.64</v>
      </c>
      <c r="F22" s="9"/>
      <c r="G22" s="9">
        <v>0</v>
      </c>
      <c r="H22" s="9"/>
      <c r="I22" s="68">
        <f>C22/$C$65</f>
        <v>0.019038083683564706</v>
      </c>
      <c r="J22" s="67"/>
      <c r="K22" s="9">
        <v>3026123</v>
      </c>
      <c r="L22" s="9"/>
      <c r="M22" s="9">
        <f>K22+2907886</f>
        <v>5934009</v>
      </c>
      <c r="N22" s="9"/>
      <c r="O22" s="9">
        <v>7245722</v>
      </c>
      <c r="P22" s="9"/>
      <c r="Q22" s="68">
        <f>K22/$K$65</f>
        <v>0.009663617411675245</v>
      </c>
      <c r="R22" s="72"/>
      <c r="S22" s="57">
        <f>(K22-C22)/K22</f>
        <v>-0.5539370475026956</v>
      </c>
    </row>
    <row r="23" spans="1:19" s="6" customFormat="1" ht="13.5" customHeight="1">
      <c r="A23" s="47" t="s">
        <v>21</v>
      </c>
      <c r="B23" s="45"/>
      <c r="C23" s="9">
        <v>1101808.9</v>
      </c>
      <c r="D23" s="9"/>
      <c r="E23" s="9">
        <v>4183629.39</v>
      </c>
      <c r="F23" s="9"/>
      <c r="G23" s="9">
        <v>0</v>
      </c>
      <c r="H23" s="9"/>
      <c r="I23" s="68">
        <f>C23/$C$65</f>
        <v>0.004460766702862128</v>
      </c>
      <c r="J23" s="67"/>
      <c r="K23" s="9">
        <v>1839462.01</v>
      </c>
      <c r="L23" s="9"/>
      <c r="M23" s="9">
        <v>5535164.77</v>
      </c>
      <c r="N23" s="9"/>
      <c r="O23" s="9">
        <v>4314205</v>
      </c>
      <c r="P23" s="9"/>
      <c r="Q23" s="68">
        <f>K23/$K$65</f>
        <v>0.005874135687132065</v>
      </c>
      <c r="R23" s="72"/>
      <c r="S23" s="57">
        <f>(K23-C23)/K23</f>
        <v>0.40101568066632703</v>
      </c>
    </row>
    <row r="24" spans="1:19" s="6" customFormat="1" ht="13.5" customHeight="1">
      <c r="A24" s="44" t="s">
        <v>23</v>
      </c>
      <c r="B24" s="45"/>
      <c r="C24" s="9">
        <v>624.59</v>
      </c>
      <c r="D24" s="9"/>
      <c r="E24" s="9">
        <v>347</v>
      </c>
      <c r="F24" s="9"/>
      <c r="G24" s="9">
        <v>0</v>
      </c>
      <c r="H24" s="9"/>
      <c r="I24" s="68">
        <f>C24/$C$65</f>
        <v>2.5287055449821265E-06</v>
      </c>
      <c r="J24" s="67"/>
      <c r="K24" s="9">
        <v>0</v>
      </c>
      <c r="L24" s="9"/>
      <c r="M24" s="9">
        <f>K24</f>
        <v>0</v>
      </c>
      <c r="N24" s="9"/>
      <c r="O24" s="9">
        <v>57</v>
      </c>
      <c r="P24" s="9"/>
      <c r="Q24" s="68">
        <f>K24/$K$65</f>
        <v>0</v>
      </c>
      <c r="R24" s="72"/>
      <c r="S24" s="57">
        <v>0</v>
      </c>
    </row>
    <row r="25" spans="1:19" s="6" customFormat="1" ht="13.5" customHeight="1">
      <c r="A25" s="44"/>
      <c r="B25" s="45"/>
      <c r="C25" s="102">
        <f>SUM(C20:C24)</f>
        <v>9694653.57</v>
      </c>
      <c r="D25" s="9"/>
      <c r="E25" s="102">
        <f>SUM(E20:E24)</f>
        <v>20046585.1</v>
      </c>
      <c r="F25" s="9"/>
      <c r="G25" s="102"/>
      <c r="H25" s="9"/>
      <c r="I25" s="103">
        <f>SUM(I20:I24)</f>
        <v>0.039249626537632316</v>
      </c>
      <c r="J25" s="67"/>
      <c r="K25" s="102">
        <f>SUM(K20:K24)</f>
        <v>11308498.35</v>
      </c>
      <c r="L25" s="9"/>
      <c r="M25" s="102">
        <f>SUM(M20:M24)</f>
        <v>23260473.96</v>
      </c>
      <c r="N25" s="9"/>
      <c r="O25" s="102">
        <f>SUM(O20:O24)</f>
        <v>24056420</v>
      </c>
      <c r="P25" s="9"/>
      <c r="Q25" s="103">
        <f>SUM(Q20:Q24)</f>
        <v>0.03611254451817087</v>
      </c>
      <c r="R25" s="72"/>
      <c r="S25" s="104">
        <f>(K25-C25)/K25</f>
        <v>0.14271079413474905</v>
      </c>
    </row>
    <row r="26" spans="1:19" s="6" customFormat="1" ht="13.5" customHeight="1">
      <c r="A26" s="44"/>
      <c r="B26" s="45"/>
      <c r="H26" s="9"/>
      <c r="I26" s="57"/>
      <c r="J26" s="67"/>
      <c r="Q26" s="65"/>
      <c r="R26" s="72"/>
      <c r="S26" s="57"/>
    </row>
    <row r="27" spans="1:19" ht="13.5" customHeight="1">
      <c r="A27" s="42" t="s">
        <v>24</v>
      </c>
      <c r="B27" s="45"/>
      <c r="C27" s="6"/>
      <c r="D27" s="6"/>
      <c r="E27" s="6"/>
      <c r="F27" s="6"/>
      <c r="G27" s="6"/>
      <c r="H27" s="9"/>
      <c r="I27" s="57"/>
      <c r="J27" s="67"/>
      <c r="K27" s="6"/>
      <c r="L27" s="6"/>
      <c r="M27" s="6"/>
      <c r="N27" s="6"/>
      <c r="O27" s="6"/>
      <c r="P27" s="6"/>
      <c r="Q27" s="65"/>
      <c r="R27" s="72"/>
      <c r="S27" s="57"/>
    </row>
    <row r="28" spans="1:19" ht="13.5" customHeight="1">
      <c r="A28" s="44" t="s">
        <v>25</v>
      </c>
      <c r="B28" s="45"/>
      <c r="C28" s="9">
        <v>903524.89</v>
      </c>
      <c r="D28" s="9"/>
      <c r="E28" s="9">
        <v>1999851.39</v>
      </c>
      <c r="F28" s="9"/>
      <c r="G28" s="9">
        <v>-868</v>
      </c>
      <c r="H28" s="9"/>
      <c r="I28" s="68">
        <f>C28/$C$65</f>
        <v>0.0036579970850836</v>
      </c>
      <c r="J28" s="67"/>
      <c r="K28" s="9">
        <v>692961.38</v>
      </c>
      <c r="L28" s="9"/>
      <c r="M28" s="9">
        <v>1225686.39</v>
      </c>
      <c r="N28" s="9"/>
      <c r="O28" s="9">
        <v>2168172</v>
      </c>
      <c r="P28" s="9"/>
      <c r="Q28" s="68">
        <f>K28/$K$65</f>
        <v>0.0022129020060937727</v>
      </c>
      <c r="R28" s="72"/>
      <c r="S28" s="57">
        <f>(K28-C28)/K28</f>
        <v>-0.3038603825223276</v>
      </c>
    </row>
    <row r="29" spans="1:19" ht="13.5" customHeight="1">
      <c r="A29" s="44" t="s">
        <v>45</v>
      </c>
      <c r="B29" s="45"/>
      <c r="C29" s="9">
        <v>3537.37</v>
      </c>
      <c r="D29" s="9"/>
      <c r="E29" s="9">
        <v>3537.37</v>
      </c>
      <c r="F29" s="9"/>
      <c r="G29" s="9">
        <v>0</v>
      </c>
      <c r="H29" s="9"/>
      <c r="I29" s="68">
        <f>C29/$C$65</f>
        <v>1.4321342214338085E-05</v>
      </c>
      <c r="J29" s="67"/>
      <c r="K29" s="9">
        <v>2585.29</v>
      </c>
      <c r="L29" s="9"/>
      <c r="M29" s="9">
        <v>2585.29</v>
      </c>
      <c r="N29" s="9"/>
      <c r="O29" s="9">
        <v>3588</v>
      </c>
      <c r="P29" s="9"/>
      <c r="Q29" s="68">
        <f>K29/$K$65</f>
        <v>8.255861859623648E-06</v>
      </c>
      <c r="R29" s="72"/>
      <c r="S29" s="57">
        <f>(K29-C29)/K29</f>
        <v>-0.3682681633395093</v>
      </c>
    </row>
    <row r="30" spans="1:19" ht="13.5" customHeight="1">
      <c r="A30" s="44" t="s">
        <v>11</v>
      </c>
      <c r="B30" s="45"/>
      <c r="C30" s="9">
        <v>9192199.02</v>
      </c>
      <c r="D30" s="9"/>
      <c r="E30" s="9">
        <v>16780595.84</v>
      </c>
      <c r="F30" s="9"/>
      <c r="G30" s="9">
        <v>0</v>
      </c>
      <c r="H30" s="9"/>
      <c r="I30" s="68">
        <f>C30/$C$65</f>
        <v>0.03721539671216841</v>
      </c>
      <c r="J30" s="67"/>
      <c r="K30" s="9">
        <v>11486272</v>
      </c>
      <c r="L30" s="9"/>
      <c r="M30" s="9">
        <v>22120798.68</v>
      </c>
      <c r="N30" s="9"/>
      <c r="O30" s="9">
        <v>17284009</v>
      </c>
      <c r="P30" s="9"/>
      <c r="Q30" s="68">
        <f>K30/$K$65</f>
        <v>0.03668024667022386</v>
      </c>
      <c r="R30" s="72"/>
      <c r="S30" s="57">
        <f>(K30-C30)/K30</f>
        <v>0.19972302414569326</v>
      </c>
    </row>
    <row r="31" spans="1:19" ht="13.5" customHeight="1">
      <c r="A31" s="44" t="s">
        <v>12</v>
      </c>
      <c r="B31" s="45"/>
      <c r="C31" s="10">
        <v>765930.12</v>
      </c>
      <c r="D31" s="9"/>
      <c r="E31" s="10">
        <v>1491653.55</v>
      </c>
      <c r="F31" s="9"/>
      <c r="G31" s="10">
        <v>0</v>
      </c>
      <c r="H31" s="9"/>
      <c r="I31" s="69">
        <f>C31/$C$65</f>
        <v>0.0031009329984675155</v>
      </c>
      <c r="J31" s="67"/>
      <c r="K31" s="10">
        <v>1503994.91</v>
      </c>
      <c r="L31" s="9"/>
      <c r="M31" s="10">
        <v>2099409.93</v>
      </c>
      <c r="N31" s="9"/>
      <c r="O31" s="10">
        <v>1524349</v>
      </c>
      <c r="P31" s="9"/>
      <c r="Q31" s="69">
        <f>K31/$K$65</f>
        <v>0.004802855468646497</v>
      </c>
      <c r="R31" s="72"/>
      <c r="S31" s="58">
        <f>(K31-C31)/K31</f>
        <v>0.49073622862194394</v>
      </c>
    </row>
    <row r="32" spans="1:19" s="6" customFormat="1" ht="13.5" customHeight="1">
      <c r="A32" s="46"/>
      <c r="B32" s="45"/>
      <c r="C32" s="9">
        <f>SUM(C28:D31)</f>
        <v>10865191.399999999</v>
      </c>
      <c r="D32" s="9"/>
      <c r="E32" s="9">
        <f>SUM(E28:E31)</f>
        <v>20275638.150000002</v>
      </c>
      <c r="F32" s="9"/>
      <c r="G32" s="9">
        <f>SUM(G28:G31)</f>
        <v>-868</v>
      </c>
      <c r="H32" s="9"/>
      <c r="I32" s="68">
        <f>SUM(I28:I31)</f>
        <v>0.04398864813793387</v>
      </c>
      <c r="J32" s="67"/>
      <c r="K32" s="9">
        <f>SUM(K28:L31)</f>
        <v>13685813.58</v>
      </c>
      <c r="L32" s="9"/>
      <c r="M32" s="9">
        <f>SUM(M28:M31)</f>
        <v>25448480.29</v>
      </c>
      <c r="N32" s="9"/>
      <c r="O32" s="9">
        <f>SUM(O28:O31)</f>
        <v>20980118</v>
      </c>
      <c r="P32" s="9"/>
      <c r="Q32" s="68">
        <f>SUM(Q28:Q31)</f>
        <v>0.04370426000682376</v>
      </c>
      <c r="R32" s="72"/>
      <c r="S32" s="57">
        <f>(K32-C32)/K32</f>
        <v>0.20609824644418412</v>
      </c>
    </row>
    <row r="33" spans="1:19" ht="13.5" customHeight="1">
      <c r="A33" s="39"/>
      <c r="B33" s="40"/>
      <c r="C33" s="6"/>
      <c r="D33" s="6"/>
      <c r="E33" s="6"/>
      <c r="F33" s="6"/>
      <c r="G33" s="6"/>
      <c r="H33" s="12"/>
      <c r="I33" s="55"/>
      <c r="J33" s="67"/>
      <c r="K33" s="6"/>
      <c r="L33" s="6"/>
      <c r="M33" s="6"/>
      <c r="N33" s="6"/>
      <c r="O33" s="6"/>
      <c r="P33" s="6"/>
      <c r="Q33" s="65"/>
      <c r="R33" s="72"/>
      <c r="S33" s="55"/>
    </row>
    <row r="34" spans="1:19" ht="13.5" customHeight="1">
      <c r="A34" s="42" t="s">
        <v>26</v>
      </c>
      <c r="B34" s="45"/>
      <c r="C34" s="6"/>
      <c r="D34" s="6"/>
      <c r="E34" s="6"/>
      <c r="F34" s="6"/>
      <c r="G34" s="6"/>
      <c r="H34" s="9"/>
      <c r="I34" s="57"/>
      <c r="J34" s="67"/>
      <c r="K34" s="6"/>
      <c r="L34" s="6"/>
      <c r="M34" s="6"/>
      <c r="N34" s="6"/>
      <c r="O34" s="6"/>
      <c r="P34" s="6"/>
      <c r="Q34" s="65"/>
      <c r="R34" s="72"/>
      <c r="S34" s="57"/>
    </row>
    <row r="35" spans="1:19" ht="13.5" customHeight="1">
      <c r="A35" s="44" t="s">
        <v>22</v>
      </c>
      <c r="B35" s="45"/>
      <c r="C35" s="9">
        <v>2615708.6</v>
      </c>
      <c r="D35" s="9"/>
      <c r="E35" s="9">
        <f>3131235+C35</f>
        <v>5746943.6</v>
      </c>
      <c r="F35" s="9"/>
      <c r="G35" s="9">
        <v>0</v>
      </c>
      <c r="H35" s="9"/>
      <c r="I35" s="68">
        <f>C35/$C$65</f>
        <v>0.010589917931567005</v>
      </c>
      <c r="J35" s="67"/>
      <c r="K35" s="9">
        <v>2589429.7</v>
      </c>
      <c r="L35" s="9"/>
      <c r="M35" s="9">
        <f>K35+2857347</f>
        <v>5446776.7</v>
      </c>
      <c r="N35" s="9"/>
      <c r="O35" s="9">
        <v>8753558</v>
      </c>
      <c r="P35" s="9"/>
      <c r="Q35" s="68">
        <f>K35/$K$65</f>
        <v>0.00826908157243741</v>
      </c>
      <c r="R35" s="72"/>
      <c r="S35" s="57">
        <f>(K35-C35)/K35</f>
        <v>-0.010148528071644465</v>
      </c>
    </row>
    <row r="36" spans="1:19" ht="13.5" customHeight="1">
      <c r="A36" s="44" t="s">
        <v>13</v>
      </c>
      <c r="B36" s="45"/>
      <c r="C36" s="9">
        <v>46197.65</v>
      </c>
      <c r="D36" s="9"/>
      <c r="E36" s="9">
        <v>64625.15</v>
      </c>
      <c r="F36" s="9"/>
      <c r="G36" s="9">
        <v>0</v>
      </c>
      <c r="H36" s="9"/>
      <c r="I36" s="68">
        <f>C36/$C$65</f>
        <v>0.00018703510097847154</v>
      </c>
      <c r="J36" s="67"/>
      <c r="K36" s="9">
        <v>50136.99</v>
      </c>
      <c r="L36" s="9"/>
      <c r="M36" s="9">
        <v>74451.91</v>
      </c>
      <c r="N36" s="9"/>
      <c r="O36" s="9">
        <v>44573</v>
      </c>
      <c r="P36" s="9"/>
      <c r="Q36" s="68">
        <f>K36/$K$65</f>
        <v>0.00016010740129630805</v>
      </c>
      <c r="R36" s="72"/>
      <c r="S36" s="57">
        <f>(K36-C36)/K36</f>
        <v>0.07857152972286523</v>
      </c>
    </row>
    <row r="37" spans="1:19" ht="13.5" customHeight="1">
      <c r="A37" s="44" t="s">
        <v>14</v>
      </c>
      <c r="B37" s="45"/>
      <c r="C37" s="9">
        <v>1551905.26</v>
      </c>
      <c r="D37" s="9"/>
      <c r="E37" s="9">
        <v>2815695.67</v>
      </c>
      <c r="F37" s="9"/>
      <c r="G37" s="9">
        <v>0</v>
      </c>
      <c r="H37" s="9"/>
      <c r="I37" s="99">
        <f>C37/$C$65</f>
        <v>0.006283019959091449</v>
      </c>
      <c r="J37" s="67"/>
      <c r="K37" s="9">
        <v>1550114.35</v>
      </c>
      <c r="L37" s="9"/>
      <c r="M37" s="9">
        <v>2557878.24</v>
      </c>
      <c r="N37" s="9"/>
      <c r="O37" s="9">
        <v>2901625</v>
      </c>
      <c r="P37" s="9"/>
      <c r="Q37" s="68">
        <f>K37/$K$65</f>
        <v>0.004950133230786606</v>
      </c>
      <c r="R37" s="72"/>
      <c r="S37" s="57">
        <f>(K37-C37)/K37</f>
        <v>-0.001155340572132576</v>
      </c>
    </row>
    <row r="38" spans="1:19" ht="13.5" customHeight="1">
      <c r="A38" s="44"/>
      <c r="B38" s="45"/>
      <c r="C38" s="102">
        <f>SUM(C35:C37)</f>
        <v>4213811.51</v>
      </c>
      <c r="D38" s="9"/>
      <c r="E38" s="102">
        <f>SUM(E35:E37)</f>
        <v>8627264.42</v>
      </c>
      <c r="F38" s="9"/>
      <c r="G38" s="102"/>
      <c r="H38" s="9"/>
      <c r="I38" s="103">
        <f>SUM(I35:I37)</f>
        <v>0.017059972991636925</v>
      </c>
      <c r="J38" s="67"/>
      <c r="K38" s="102">
        <f>SUM(K35:K37)</f>
        <v>4189681.0400000005</v>
      </c>
      <c r="L38" s="9"/>
      <c r="M38" s="102">
        <f>SUM(M35:M37)</f>
        <v>8079106.850000001</v>
      </c>
      <c r="N38" s="9"/>
      <c r="O38" s="102">
        <f>SUM(O35:O37)</f>
        <v>11699756</v>
      </c>
      <c r="P38" s="9"/>
      <c r="Q38" s="103">
        <f>SUM(Q35:Q37)</f>
        <v>0.013379322204520323</v>
      </c>
      <c r="R38" s="72"/>
      <c r="S38" s="104">
        <f>(K38-C38)/K38</f>
        <v>-0.005759500489325858</v>
      </c>
    </row>
    <row r="39" spans="1:19" ht="13.5" customHeight="1" thickBot="1">
      <c r="A39" s="105"/>
      <c r="B39" s="106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s="1" customFormat="1" ht="13.5" customHeight="1" thickBot="1">
      <c r="A40" s="80" t="s">
        <v>18</v>
      </c>
      <c r="B40" s="28"/>
      <c r="C40" s="29">
        <f>C17+C25+C32+C38</f>
        <v>111765306.32000001</v>
      </c>
      <c r="D40" s="30"/>
      <c r="E40" s="30">
        <f>ROUNDUP(E17+E25+E32+E38,0)</f>
        <v>718888187</v>
      </c>
      <c r="F40" s="30"/>
      <c r="G40" s="30">
        <f>G17+G25+G32+G38</f>
        <v>-68</v>
      </c>
      <c r="H40" s="30"/>
      <c r="I40" s="73">
        <f>I17+I25+I32+I38</f>
        <v>0.4524913140268174</v>
      </c>
      <c r="J40" s="32"/>
      <c r="K40" s="30">
        <f>K17+K25+K32+K38</f>
        <v>136338918.65</v>
      </c>
      <c r="L40" s="30"/>
      <c r="M40" s="30">
        <f>M17+M25+M32+M38</f>
        <v>671942655.8500001</v>
      </c>
      <c r="N40" s="30"/>
      <c r="O40" s="30">
        <f>O17+O25+O32+O38</f>
        <v>711215711.5699999</v>
      </c>
      <c r="P40" s="30"/>
      <c r="Q40" s="73">
        <f>Q17+Q25+Q32+Q38</f>
        <v>0.4353845326693974</v>
      </c>
      <c r="R40" s="33"/>
      <c r="S40" s="31">
        <f>(K40-C40)/K40</f>
        <v>0.18023916115312388</v>
      </c>
    </row>
    <row r="41" spans="1:19" s="6" customFormat="1" ht="13.5" customHeight="1" thickBot="1">
      <c r="A41" s="46"/>
      <c r="B41" s="45"/>
      <c r="C41" s="56"/>
      <c r="D41" s="9"/>
      <c r="E41" s="9"/>
      <c r="F41" s="9"/>
      <c r="G41" s="9"/>
      <c r="H41" s="9"/>
      <c r="I41" s="57"/>
      <c r="J41" s="67"/>
      <c r="Q41" s="65"/>
      <c r="R41" s="72"/>
      <c r="S41" s="57"/>
    </row>
    <row r="42" spans="1:19" s="6" customFormat="1" ht="36" customHeight="1" thickBot="1">
      <c r="A42" s="89" t="s">
        <v>28</v>
      </c>
      <c r="B42" s="90"/>
      <c r="C42" s="91"/>
      <c r="D42" s="92"/>
      <c r="E42" s="92"/>
      <c r="F42" s="92"/>
      <c r="G42" s="92"/>
      <c r="H42" s="92"/>
      <c r="I42" s="93"/>
      <c r="J42" s="94"/>
      <c r="K42" s="92"/>
      <c r="L42" s="92"/>
      <c r="M42" s="92"/>
      <c r="N42" s="92"/>
      <c r="O42" s="92"/>
      <c r="P42" s="92"/>
      <c r="Q42" s="93"/>
      <c r="R42" s="95"/>
      <c r="S42" s="93"/>
    </row>
    <row r="43" spans="1:19" s="6" customFormat="1" ht="13.5" customHeight="1">
      <c r="A43" s="46"/>
      <c r="B43" s="45"/>
      <c r="C43" s="56"/>
      <c r="D43" s="9"/>
      <c r="E43" s="9"/>
      <c r="F43" s="9"/>
      <c r="G43" s="9"/>
      <c r="H43" s="9"/>
      <c r="I43" s="57"/>
      <c r="J43" s="67"/>
      <c r="Q43" s="65"/>
      <c r="R43" s="72"/>
      <c r="S43" s="57"/>
    </row>
    <row r="44" spans="1:19" ht="13.5" customHeight="1">
      <c r="A44" s="42" t="s">
        <v>15</v>
      </c>
      <c r="B44" s="45"/>
      <c r="C44" s="56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ht="13.5" customHeight="1">
      <c r="A45" s="47" t="s">
        <v>31</v>
      </c>
      <c r="B45" s="45"/>
      <c r="C45" s="9">
        <v>81481353.06</v>
      </c>
      <c r="D45" s="9"/>
      <c r="E45" s="9">
        <v>144980958.6</v>
      </c>
      <c r="F45" s="9"/>
      <c r="G45" s="9">
        <v>0</v>
      </c>
      <c r="H45" s="9"/>
      <c r="I45" s="68">
        <f aca="true" t="shared" si="0" ref="I45:I51">C45/$C$65</f>
        <v>0.329884162883601</v>
      </c>
      <c r="J45" s="67"/>
      <c r="K45" s="9">
        <v>135015732.75</v>
      </c>
      <c r="L45" s="9"/>
      <c r="M45" s="9">
        <v>221110048.72</v>
      </c>
      <c r="N45" s="9"/>
      <c r="O45" s="9">
        <v>135404014.34</v>
      </c>
      <c r="P45" s="9"/>
      <c r="Q45" s="68">
        <f aca="true" t="shared" si="1" ref="Q45:Q51">K45/$K$65</f>
        <v>0.43115907246763985</v>
      </c>
      <c r="R45" s="72"/>
      <c r="S45" s="57">
        <f aca="true" t="shared" si="2" ref="S45:S52">(K45-C45)/K45</f>
        <v>0.39650475244337774</v>
      </c>
    </row>
    <row r="46" spans="1:19" ht="13.5" customHeight="1">
      <c r="A46" s="47" t="s">
        <v>32</v>
      </c>
      <c r="B46" s="45"/>
      <c r="C46" s="9">
        <v>31202468.28</v>
      </c>
      <c r="D46" s="9"/>
      <c r="E46" s="9">
        <v>51249486.67</v>
      </c>
      <c r="F46" s="9"/>
      <c r="G46" s="9">
        <v>0</v>
      </c>
      <c r="H46" s="9"/>
      <c r="I46" s="68">
        <f t="shared" si="0"/>
        <v>0.12632583703992206</v>
      </c>
      <c r="J46" s="67"/>
      <c r="K46" s="9">
        <v>0</v>
      </c>
      <c r="L46" s="9"/>
      <c r="M46" s="9">
        <f aca="true" t="shared" si="3" ref="M45:M51">K46</f>
        <v>0</v>
      </c>
      <c r="N46" s="9"/>
      <c r="O46" s="9">
        <v>46871785.1</v>
      </c>
      <c r="P46" s="9"/>
      <c r="Q46" s="68">
        <f t="shared" si="1"/>
        <v>0</v>
      </c>
      <c r="R46" s="72"/>
      <c r="S46" s="57">
        <v>0</v>
      </c>
    </row>
    <row r="47" spans="1:19" ht="13.5" customHeight="1">
      <c r="A47" s="47" t="s">
        <v>33</v>
      </c>
      <c r="B47" s="45"/>
      <c r="C47" s="9">
        <v>3343267.24</v>
      </c>
      <c r="D47" s="9"/>
      <c r="E47" s="9">
        <v>3920936.31</v>
      </c>
      <c r="F47" s="9"/>
      <c r="G47" s="9">
        <v>0</v>
      </c>
      <c r="H47" s="9"/>
      <c r="I47" s="68">
        <f t="shared" si="0"/>
        <v>0.01353550074151858</v>
      </c>
      <c r="J47" s="67"/>
      <c r="K47" s="9">
        <v>0</v>
      </c>
      <c r="L47" s="9"/>
      <c r="M47" s="9">
        <f t="shared" si="3"/>
        <v>0</v>
      </c>
      <c r="N47" s="9"/>
      <c r="O47" s="9">
        <v>2869110.85</v>
      </c>
      <c r="P47" s="9"/>
      <c r="Q47" s="68">
        <f t="shared" si="1"/>
        <v>0</v>
      </c>
      <c r="R47" s="72"/>
      <c r="S47" s="57">
        <v>0</v>
      </c>
    </row>
    <row r="48" spans="1:19" ht="13.5" customHeight="1">
      <c r="A48" s="47" t="s">
        <v>39</v>
      </c>
      <c r="B48" s="45"/>
      <c r="C48" s="9">
        <v>0</v>
      </c>
      <c r="D48" s="9"/>
      <c r="E48" s="9">
        <v>0</v>
      </c>
      <c r="F48" s="9"/>
      <c r="G48" s="9">
        <v>0</v>
      </c>
      <c r="H48" s="9"/>
      <c r="I48" s="68">
        <f t="shared" si="0"/>
        <v>0</v>
      </c>
      <c r="J48" s="67"/>
      <c r="K48" s="9">
        <v>22488108.81</v>
      </c>
      <c r="L48" s="9"/>
      <c r="M48" s="9">
        <v>22488108.81</v>
      </c>
      <c r="N48" s="9"/>
      <c r="O48" s="9">
        <v>26475823.62</v>
      </c>
      <c r="P48" s="9"/>
      <c r="Q48" s="68">
        <f t="shared" si="1"/>
        <v>0.07181349860926454</v>
      </c>
      <c r="R48" s="72"/>
      <c r="S48" s="57">
        <v>0</v>
      </c>
    </row>
    <row r="49" spans="1:19" ht="13.5" customHeight="1">
      <c r="A49" s="47" t="s">
        <v>42</v>
      </c>
      <c r="B49" s="45"/>
      <c r="C49" s="9">
        <v>11501075.37</v>
      </c>
      <c r="D49" s="9"/>
      <c r="E49" s="9">
        <v>35736117.75</v>
      </c>
      <c r="F49" s="9"/>
      <c r="G49" s="9">
        <v>0</v>
      </c>
      <c r="H49" s="9"/>
      <c r="I49" s="68">
        <f t="shared" si="0"/>
        <v>0.046563078277552246</v>
      </c>
      <c r="J49" s="67"/>
      <c r="K49" s="9">
        <v>3990142.66</v>
      </c>
      <c r="L49" s="9"/>
      <c r="M49" s="9">
        <v>10188004.72</v>
      </c>
      <c r="N49" s="9"/>
      <c r="O49" s="9">
        <v>0</v>
      </c>
      <c r="P49" s="9"/>
      <c r="Q49" s="68">
        <f t="shared" si="1"/>
        <v>0.01274211659084716</v>
      </c>
      <c r="R49" s="72"/>
      <c r="S49" s="57">
        <f t="shared" si="2"/>
        <v>-1.8823719726351835</v>
      </c>
    </row>
    <row r="50" spans="1:19" ht="13.5" customHeight="1">
      <c r="A50" s="47" t="s">
        <v>34</v>
      </c>
      <c r="B50" s="45"/>
      <c r="C50" s="9">
        <v>598320.1</v>
      </c>
      <c r="D50" s="9">
        <v>9485.48</v>
      </c>
      <c r="E50" s="9">
        <v>1211493.57</v>
      </c>
      <c r="F50" s="9"/>
      <c r="G50" s="9">
        <v>0</v>
      </c>
      <c r="H50" s="9"/>
      <c r="I50" s="68">
        <f t="shared" si="0"/>
        <v>0.0024223496286271957</v>
      </c>
      <c r="J50" s="66"/>
      <c r="K50" s="9">
        <v>591447.77</v>
      </c>
      <c r="L50" s="9">
        <v>9485.48</v>
      </c>
      <c r="M50" s="9">
        <v>1193637.15</v>
      </c>
      <c r="N50" s="9"/>
      <c r="O50" s="9">
        <v>1188066.4</v>
      </c>
      <c r="P50" s="9"/>
      <c r="Q50" s="68">
        <f t="shared" si="1"/>
        <v>0.0018887285706061835</v>
      </c>
      <c r="R50" s="72"/>
      <c r="S50" s="57">
        <f t="shared" si="2"/>
        <v>-0.011619504457680105</v>
      </c>
    </row>
    <row r="51" spans="1:19" ht="13.5" customHeight="1">
      <c r="A51" s="47" t="s">
        <v>35</v>
      </c>
      <c r="B51" s="45"/>
      <c r="C51" s="10">
        <v>7108102.39</v>
      </c>
      <c r="D51" s="9"/>
      <c r="E51" s="10">
        <v>14185888.46</v>
      </c>
      <c r="F51" s="9"/>
      <c r="G51" s="10">
        <v>0</v>
      </c>
      <c r="H51" s="9"/>
      <c r="I51" s="69">
        <f t="shared" si="0"/>
        <v>0.028777754891838973</v>
      </c>
      <c r="J51" s="66"/>
      <c r="K51" s="10">
        <v>14720904.05</v>
      </c>
      <c r="L51" s="9"/>
      <c r="M51" s="10">
        <v>15155690.46</v>
      </c>
      <c r="N51" s="9"/>
      <c r="O51" s="10">
        <v>14580256.5</v>
      </c>
      <c r="P51" s="9"/>
      <c r="Q51" s="69">
        <f t="shared" si="1"/>
        <v>0.047009716621955105</v>
      </c>
      <c r="R51" s="72"/>
      <c r="S51" s="57">
        <f t="shared" si="2"/>
        <v>0.5171422647782288</v>
      </c>
    </row>
    <row r="52" spans="1:19" ht="13.5" customHeight="1">
      <c r="A52" s="47"/>
      <c r="B52" s="45"/>
      <c r="C52" s="9">
        <f>SUM(C45:C51)</f>
        <v>135234586.44</v>
      </c>
      <c r="D52" s="9"/>
      <c r="E52" s="9">
        <f>SUM(E45:E51)</f>
        <v>251284881.35999998</v>
      </c>
      <c r="F52" s="9"/>
      <c r="G52" s="9">
        <f>SUM(G45:G51)</f>
        <v>0</v>
      </c>
      <c r="H52" s="9"/>
      <c r="I52" s="68">
        <f>SUM(I45:I51)</f>
        <v>0.5475086834630601</v>
      </c>
      <c r="J52" s="67"/>
      <c r="K52" s="9">
        <f>SUM(K45:K51)</f>
        <v>176806336.04000002</v>
      </c>
      <c r="L52" s="9"/>
      <c r="M52" s="9">
        <f>SUM(M45:M51)</f>
        <v>270135489.86</v>
      </c>
      <c r="N52" s="9"/>
      <c r="O52" s="9">
        <f>SUM(O45:O51)</f>
        <v>227389056.81</v>
      </c>
      <c r="P52" s="9"/>
      <c r="Q52" s="68">
        <f>SUM(Q45:Q51)</f>
        <v>0.5646131328603128</v>
      </c>
      <c r="R52" s="72"/>
      <c r="S52" s="57">
        <f t="shared" si="2"/>
        <v>0.23512590403205336</v>
      </c>
    </row>
    <row r="53" spans="1:19" ht="13.5" customHeight="1" thickBot="1">
      <c r="A53" s="39"/>
      <c r="B53" s="40"/>
      <c r="C53" s="39"/>
      <c r="D53" s="12"/>
      <c r="E53" s="12"/>
      <c r="F53" s="12"/>
      <c r="G53" s="12"/>
      <c r="H53" s="12"/>
      <c r="I53" s="55"/>
      <c r="J53" s="67"/>
      <c r="K53" s="6"/>
      <c r="L53" s="6"/>
      <c r="M53" s="6"/>
      <c r="N53" s="6"/>
      <c r="O53" s="6"/>
      <c r="P53" s="6"/>
      <c r="Q53" s="65"/>
      <c r="R53" s="72"/>
      <c r="S53" s="55"/>
    </row>
    <row r="54" spans="1:19" s="6" customFormat="1" ht="34.5" customHeight="1" thickBot="1">
      <c r="A54" s="107" t="s">
        <v>30</v>
      </c>
      <c r="B54" s="108"/>
      <c r="C54" s="30">
        <f>C52</f>
        <v>135234586.44</v>
      </c>
      <c r="D54" s="30"/>
      <c r="E54" s="30">
        <f>E52</f>
        <v>251284881.35999998</v>
      </c>
      <c r="F54" s="30"/>
      <c r="G54" s="30">
        <f>G52</f>
        <v>0</v>
      </c>
      <c r="H54" s="30"/>
      <c r="I54" s="73">
        <f>I52</f>
        <v>0.5475086834630601</v>
      </c>
      <c r="J54" s="33"/>
      <c r="K54" s="30">
        <f>K52</f>
        <v>176806336.04000002</v>
      </c>
      <c r="L54" s="30"/>
      <c r="M54" s="30">
        <f>M52</f>
        <v>270135489.86</v>
      </c>
      <c r="N54" s="30"/>
      <c r="O54" s="30">
        <f>O52</f>
        <v>227389056.81</v>
      </c>
      <c r="P54" s="30"/>
      <c r="Q54" s="73">
        <f>Q52</f>
        <v>0.5646131328603128</v>
      </c>
      <c r="R54" s="33"/>
      <c r="S54" s="31">
        <f>(K54-C54)/K54</f>
        <v>0.23512590403205336</v>
      </c>
    </row>
    <row r="55" spans="1:19" s="6" customFormat="1" ht="13.5" customHeight="1" thickBot="1">
      <c r="A55" s="47"/>
      <c r="B55" s="45"/>
      <c r="C55" s="56"/>
      <c r="D55" s="9"/>
      <c r="E55" s="9"/>
      <c r="F55" s="9"/>
      <c r="G55" s="9"/>
      <c r="H55" s="9"/>
      <c r="I55" s="57"/>
      <c r="J55" s="66"/>
      <c r="Q55" s="65"/>
      <c r="R55" s="72"/>
      <c r="S55" s="57"/>
    </row>
    <row r="56" spans="1:19" s="6" customFormat="1" ht="13.5" customHeight="1" thickBot="1">
      <c r="A56" s="96" t="s">
        <v>36</v>
      </c>
      <c r="B56" s="97"/>
      <c r="C56" s="91"/>
      <c r="D56" s="92"/>
      <c r="E56" s="92"/>
      <c r="F56" s="92"/>
      <c r="G56" s="92"/>
      <c r="H56" s="92"/>
      <c r="I56" s="93"/>
      <c r="J56" s="95"/>
      <c r="K56" s="90"/>
      <c r="L56" s="90"/>
      <c r="M56" s="90"/>
      <c r="N56" s="90"/>
      <c r="O56" s="90"/>
      <c r="P56" s="90"/>
      <c r="Q56" s="98"/>
      <c r="R56" s="95"/>
      <c r="S56" s="93"/>
    </row>
    <row r="57" spans="1:19" s="6" customFormat="1" ht="13.5" customHeight="1">
      <c r="A57" s="48"/>
      <c r="B57" s="49"/>
      <c r="C57" s="59"/>
      <c r="D57" s="13"/>
      <c r="E57" s="13"/>
      <c r="F57" s="13"/>
      <c r="G57" s="13"/>
      <c r="H57" s="13"/>
      <c r="I57" s="60"/>
      <c r="J57" s="66"/>
      <c r="K57" s="1"/>
      <c r="L57" s="1"/>
      <c r="M57" s="1"/>
      <c r="N57" s="1"/>
      <c r="O57" s="1"/>
      <c r="P57" s="1"/>
      <c r="Q57" s="70"/>
      <c r="R57" s="66"/>
      <c r="S57" s="60"/>
    </row>
    <row r="58" spans="1:19" s="6" customFormat="1" ht="13.5" customHeight="1">
      <c r="A58" s="42" t="s">
        <v>37</v>
      </c>
      <c r="B58" s="45"/>
      <c r="C58" s="56"/>
      <c r="D58" s="9"/>
      <c r="E58" s="9"/>
      <c r="F58" s="9"/>
      <c r="G58" s="9"/>
      <c r="H58" s="9"/>
      <c r="I58" s="57"/>
      <c r="J58" s="66"/>
      <c r="K58" s="1"/>
      <c r="L58" s="1"/>
      <c r="M58" s="1"/>
      <c r="N58" s="1"/>
      <c r="O58" s="1"/>
      <c r="P58" s="1"/>
      <c r="Q58" s="70"/>
      <c r="R58" s="66"/>
      <c r="S58" s="57"/>
    </row>
    <row r="59" spans="1:19" s="6" customFormat="1" ht="13.5" customHeight="1">
      <c r="A59" s="47" t="s">
        <v>19</v>
      </c>
      <c r="B59" s="45"/>
      <c r="C59" s="112">
        <v>0.62</v>
      </c>
      <c r="D59" s="9"/>
      <c r="E59" s="10">
        <v>27607.92</v>
      </c>
      <c r="F59" s="9"/>
      <c r="G59" s="10">
        <v>0</v>
      </c>
      <c r="H59" s="9"/>
      <c r="I59" s="69">
        <f>C59/$C$65</f>
        <v>2.5101225410091713E-09</v>
      </c>
      <c r="J59" s="66"/>
      <c r="K59" s="10">
        <v>731.03</v>
      </c>
      <c r="L59" s="9"/>
      <c r="M59" s="10">
        <v>1803.52</v>
      </c>
      <c r="N59" s="9"/>
      <c r="O59" s="10">
        <v>28129</v>
      </c>
      <c r="P59" s="9"/>
      <c r="Q59" s="69">
        <f>K59/$K$65</f>
        <v>2.3344702896931003E-06</v>
      </c>
      <c r="R59" s="66"/>
      <c r="S59" s="58">
        <f>(K59-C59)/K59</f>
        <v>0.9991518815917267</v>
      </c>
    </row>
    <row r="60" spans="1:19" s="6" customFormat="1" ht="13.5" customHeight="1">
      <c r="A60" s="48"/>
      <c r="B60" s="49"/>
      <c r="C60" s="9">
        <f>SUM(C59:C59)</f>
        <v>0.62</v>
      </c>
      <c r="D60" s="9"/>
      <c r="E60" s="9">
        <f>SUM(E59:E59)</f>
        <v>27607.92</v>
      </c>
      <c r="F60" s="9"/>
      <c r="G60" s="9">
        <f>SUM(G59:G59)</f>
        <v>0</v>
      </c>
      <c r="H60" s="9"/>
      <c r="I60" s="68">
        <f>SUM(I59:I59)</f>
        <v>2.5101225410091713E-09</v>
      </c>
      <c r="J60" s="66"/>
      <c r="K60" s="9">
        <f>SUM(K59:K59)</f>
        <v>731.03</v>
      </c>
      <c r="L60" s="9"/>
      <c r="M60" s="9">
        <f>SUM(M59:M59)</f>
        <v>1803.52</v>
      </c>
      <c r="N60" s="9"/>
      <c r="O60" s="9">
        <f>SUM(O59)</f>
        <v>28129</v>
      </c>
      <c r="P60" s="9"/>
      <c r="Q60" s="68">
        <f>SUM(Q59)</f>
        <v>2.3344702896931003E-06</v>
      </c>
      <c r="R60" s="66"/>
      <c r="S60" s="57">
        <f>(K60-C60)/K60</f>
        <v>0.9991518815917267</v>
      </c>
    </row>
    <row r="61" spans="1:19" s="1" customFormat="1" ht="13.5" customHeight="1" thickBot="1">
      <c r="A61" s="47"/>
      <c r="B61" s="49"/>
      <c r="C61" s="59"/>
      <c r="D61" s="13"/>
      <c r="E61" s="13"/>
      <c r="F61" s="13"/>
      <c r="G61" s="13"/>
      <c r="H61" s="13"/>
      <c r="I61" s="60"/>
      <c r="J61" s="66"/>
      <c r="Q61" s="70"/>
      <c r="R61" s="66"/>
      <c r="S61" s="60"/>
    </row>
    <row r="62" spans="1:19" ht="13.5" customHeight="1" thickBot="1">
      <c r="A62" s="27" t="s">
        <v>38</v>
      </c>
      <c r="B62" s="28"/>
      <c r="C62" s="29">
        <f>C60</f>
        <v>0.62</v>
      </c>
      <c r="D62" s="74"/>
      <c r="E62" s="30">
        <f>E60</f>
        <v>27607.92</v>
      </c>
      <c r="F62" s="30"/>
      <c r="G62" s="30">
        <f>G60</f>
        <v>0</v>
      </c>
      <c r="H62" s="74"/>
      <c r="I62" s="73">
        <f>I60</f>
        <v>2.5101225410091713E-09</v>
      </c>
      <c r="J62" s="75"/>
      <c r="K62" s="30">
        <f>K60</f>
        <v>731.03</v>
      </c>
      <c r="L62" s="74"/>
      <c r="M62" s="30">
        <f>M60</f>
        <v>1803.52</v>
      </c>
      <c r="N62" s="30"/>
      <c r="O62" s="30">
        <f>O60</f>
        <v>28129</v>
      </c>
      <c r="P62" s="74"/>
      <c r="Q62" s="73">
        <f>Q60</f>
        <v>2.3344702896931003E-06</v>
      </c>
      <c r="R62" s="33"/>
      <c r="S62" s="31">
        <f>(K62-C62)/K62</f>
        <v>0.9991518815917267</v>
      </c>
    </row>
    <row r="63" spans="1:19" s="6" customFormat="1" ht="13.5" customHeight="1">
      <c r="A63" s="46"/>
      <c r="B63" s="45"/>
      <c r="C63" s="56"/>
      <c r="D63" s="9"/>
      <c r="E63" s="9"/>
      <c r="F63" s="9"/>
      <c r="G63" s="9"/>
      <c r="H63" s="9"/>
      <c r="I63" s="57"/>
      <c r="J63" s="67"/>
      <c r="Q63" s="65"/>
      <c r="R63" s="72"/>
      <c r="S63" s="57"/>
    </row>
    <row r="64" spans="1:19" ht="13.5" customHeight="1" thickBot="1">
      <c r="A64" s="46"/>
      <c r="B64" s="45"/>
      <c r="C64" s="56"/>
      <c r="D64" s="9"/>
      <c r="E64" s="9"/>
      <c r="F64" s="9"/>
      <c r="G64" s="9"/>
      <c r="H64" s="9"/>
      <c r="I64" s="57"/>
      <c r="J64" s="67"/>
      <c r="K64" s="6"/>
      <c r="L64" s="6"/>
      <c r="M64" s="6"/>
      <c r="N64" s="6"/>
      <c r="O64" s="6"/>
      <c r="P64" s="6"/>
      <c r="Q64" s="65"/>
      <c r="R64" s="72"/>
      <c r="S64" s="57"/>
    </row>
    <row r="65" spans="1:19" s="17" customFormat="1" ht="20.25" thickBot="1">
      <c r="A65" s="34" t="s">
        <v>17</v>
      </c>
      <c r="B65" s="35"/>
      <c r="C65" s="76">
        <f>C40+C54+C62</f>
        <v>246999893.38</v>
      </c>
      <c r="D65" s="77"/>
      <c r="E65" s="77">
        <f>E40+E54+E62</f>
        <v>970200676.28</v>
      </c>
      <c r="F65" s="77"/>
      <c r="G65" s="77">
        <f>G40+G54+G62</f>
        <v>-68</v>
      </c>
      <c r="H65" s="77"/>
      <c r="I65" s="78">
        <f>I40+I54+I62</f>
        <v>1</v>
      </c>
      <c r="J65" s="79"/>
      <c r="K65" s="77">
        <f>K40+K54+K62</f>
        <v>313145985.72</v>
      </c>
      <c r="L65" s="77"/>
      <c r="M65" s="77">
        <f>M40+M54+M62</f>
        <v>942079949.2300001</v>
      </c>
      <c r="N65" s="77"/>
      <c r="O65" s="77">
        <f>O40+O54+O62</f>
        <v>938632897.3799999</v>
      </c>
      <c r="P65" s="77"/>
      <c r="Q65" s="78">
        <f>Q40+Q54+Q62</f>
        <v>1</v>
      </c>
      <c r="R65" s="33"/>
      <c r="S65" s="78">
        <f>(K65-C65)/K65</f>
        <v>0.2112308487299105</v>
      </c>
    </row>
    <row r="66" spans="1:10" s="17" customFormat="1" ht="13.5" customHeight="1">
      <c r="A66" s="11"/>
      <c r="B66" s="16"/>
      <c r="C66" s="13"/>
      <c r="D66" s="13"/>
      <c r="E66" s="13"/>
      <c r="F66" s="13"/>
      <c r="G66" s="13"/>
      <c r="H66" s="13"/>
      <c r="I66" s="14"/>
      <c r="J66" s="8"/>
    </row>
    <row r="67" spans="1:10" s="17" customFormat="1" ht="13.5" customHeight="1">
      <c r="A67" s="11"/>
      <c r="B67" s="16"/>
      <c r="C67" s="13"/>
      <c r="D67" s="13"/>
      <c r="E67" s="13"/>
      <c r="F67" s="13"/>
      <c r="G67" s="13"/>
      <c r="H67" s="13"/>
      <c r="I67" s="14"/>
      <c r="J67" s="8"/>
    </row>
    <row r="68" spans="1:10" ht="13.5" customHeight="1">
      <c r="A68" s="4"/>
      <c r="B68" s="4"/>
      <c r="C68" s="4"/>
      <c r="D68" s="4"/>
      <c r="E68" s="4"/>
      <c r="F68" s="4"/>
      <c r="G68" s="4"/>
      <c r="H68" s="4"/>
      <c r="I68" s="7"/>
      <c r="J68" s="15"/>
    </row>
    <row r="69" spans="1:10" ht="13.5" customHeight="1">
      <c r="A69" s="18"/>
      <c r="B69" s="18"/>
      <c r="C69" s="19"/>
      <c r="D69" s="19"/>
      <c r="E69" s="19"/>
      <c r="F69" s="19"/>
      <c r="G69" s="20"/>
      <c r="H69" s="20"/>
      <c r="I69" s="21"/>
      <c r="J69" s="8"/>
    </row>
    <row r="70" spans="1:10" ht="13.5" customHeight="1">
      <c r="A70" s="18"/>
      <c r="B70" s="18"/>
      <c r="C70" s="19"/>
      <c r="D70" s="19"/>
      <c r="E70" s="19"/>
      <c r="F70" s="19"/>
      <c r="G70" s="20"/>
      <c r="H70" s="20"/>
      <c r="I70" s="21"/>
      <c r="J70" s="8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1"/>
    </row>
    <row r="72" spans="1:10" ht="13.5" customHeight="1">
      <c r="A72" s="22"/>
      <c r="B72" s="23"/>
      <c r="C72" s="24"/>
      <c r="D72" s="24"/>
      <c r="G72" s="22"/>
      <c r="H72" s="22"/>
      <c r="I72" s="25"/>
      <c r="J72" s="1"/>
    </row>
    <row r="73" spans="1:10" ht="13.5" customHeight="1">
      <c r="A73" s="22"/>
      <c r="B73" s="23"/>
      <c r="C73" s="24"/>
      <c r="D73" s="24"/>
      <c r="G73" s="22"/>
      <c r="H73" s="22"/>
      <c r="I73" s="25"/>
      <c r="J73" s="1"/>
    </row>
    <row r="74" spans="3:10" ht="13.5" customHeight="1">
      <c r="C74" s="24"/>
      <c r="D74" s="24"/>
      <c r="J74" s="1"/>
    </row>
    <row r="75" ht="13.5" customHeight="1">
      <c r="J75" s="1"/>
    </row>
    <row r="76" spans="3:10" ht="13.5" customHeight="1">
      <c r="C76" s="24"/>
      <c r="D76" s="24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3"/>
      <c r="J83" s="1"/>
    </row>
    <row r="84" spans="2:10" ht="13.5" customHeight="1">
      <c r="B84" s="23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ignoredErrors>
    <ignoredError sqref="M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2020-03-09T20:14:03Z</cp:lastPrinted>
  <dcterms:created xsi:type="dcterms:W3CDTF">2009-02-19T19:53:26Z</dcterms:created>
  <dcterms:modified xsi:type="dcterms:W3CDTF">2020-04-02T18:51:12Z</dcterms:modified>
  <cp:category/>
  <cp:version/>
  <cp:contentType/>
  <cp:contentStatus/>
</cp:coreProperties>
</file>