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2017'!$A$8:$J$72</definedName>
    <definedName name="A_impresión_IM">#REF!</definedName>
    <definedName name="_xlnm.Print_Area" localSheetId="0">'FEBRERO 2017'!$A$1:$S$65</definedName>
    <definedName name="TOTALA" localSheetId="0">'FEBRERO 2017'!$E$65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<sst xmlns="http://schemas.openxmlformats.org/spreadsheetml/2006/main" count="49" uniqueCount="46">
  <si>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</si>
  <si>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</si>
  <si>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</si>
  <si>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</si>
  <si>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</si>
  <si>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</si>
  <si>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</si>
  <si>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</si>
  <si>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</si>
  <si>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</si>
  <si>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</si>
  <si>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</si>
  <si>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</si>
  <si>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</si>
  <si>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</si>
  <si>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</si>
  <si>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</si>
  <si>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</si>
  <si>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</si>
  <si>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</si>
  <si>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</si>
  <si>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</si>
  <si>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</si>
  <si>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</si>
  <si>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</si>
  <si>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</si>
  <si>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</si>
  <si>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</si>
  <si>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</si>
  <si>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</si>
  <si>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</si>
  <si>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</si>
  <si>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</si>
  <si>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</si>
  <si>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</si>
  <si>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</si>
  <si>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</si>
  <si>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</si>
  <si>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</si>
  <si>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</si>
  <si>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</si>
  <si>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</si>
  <si>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2020 VS 2019</t>
  </si>
  <si>
    <t>VENTA DE BIENES MUNICIPALES</t>
  </si>
  <si>
    <t>COMPARATIVO MES MARZO DE  2019 VS MES DE MARZO 2020</t>
  </si>
  <si>
    <t>MARZO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</si>
</sst>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3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39" fontId="16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97"/>
  <sheetViews>
    <sheetView showGridLines="0" tabSelected="1" zoomScale="75" zoomScaleNormal="75" zoomScalePageLayoutView="0" workbookViewId="0" topLeftCell="A2">
      <selection activeCell="K65" sqref="K6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44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2019</v>
      </c>
      <c r="D7" s="109"/>
      <c r="E7" s="109"/>
      <c r="F7" s="109"/>
      <c r="G7" s="109"/>
      <c r="H7" s="109"/>
      <c r="I7" s="110"/>
      <c r="J7" s="61"/>
      <c r="K7" s="109">
        <v>2020</v>
      </c>
      <c r="L7" s="109"/>
      <c r="M7" s="109"/>
      <c r="N7" s="109"/>
      <c r="O7" s="109"/>
      <c r="P7" s="109"/>
      <c r="Q7" s="110"/>
      <c r="R7" s="71"/>
      <c r="S7" s="100" t="str">
        <f>C9</f>
        <v>MARZO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45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MARZO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42</v>
      </c>
    </row>
    <row r="10" spans="1:19" s="5" customFormat="1" ht="20.25" thickBot="1">
      <c r="A10" s="81" t="s">
        <v>30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72455322.74</v>
      </c>
      <c r="D13" s="9"/>
      <c r="E13" s="9">
        <v>199591734.8</v>
      </c>
      <c r="F13" s="9"/>
      <c r="G13" s="9">
        <v>114004800</v>
      </c>
      <c r="H13" s="9"/>
      <c r="I13" s="68">
        <f>C13/$C$65</f>
        <v>0.3071199279515957</v>
      </c>
      <c r="J13" s="67"/>
      <c r="K13" s="9">
        <v>34201299.54</v>
      </c>
      <c r="L13" s="9"/>
      <c r="M13" s="9">
        <v>100748804.27</v>
      </c>
      <c r="N13" s="9"/>
      <c r="O13" s="9">
        <v>179008329.09</v>
      </c>
      <c r="P13" s="9"/>
      <c r="Q13" s="68">
        <f>K13/$K$65</f>
        <v>0.2273846425723005</v>
      </c>
      <c r="R13" s="72"/>
      <c r="S13" s="57">
        <f>(K13-C13)/K13</f>
        <v>-1.1184961891655651</v>
      </c>
    </row>
    <row r="14" spans="1:19" ht="13.5" customHeight="1">
      <c r="A14" s="44" t="s">
        <v>6</v>
      </c>
      <c r="B14" s="45"/>
      <c r="C14" s="9">
        <v>25190593</v>
      </c>
      <c r="D14" s="9"/>
      <c r="E14" s="9">
        <f>542296810+C14</f>
        <v>567487403</v>
      </c>
      <c r="F14" s="9"/>
      <c r="G14" s="9">
        <v>562281084</v>
      </c>
      <c r="H14" s="9"/>
      <c r="I14" s="68">
        <f>C14/$C$65</f>
        <v>0.10677660128545542</v>
      </c>
      <c r="J14" s="67"/>
      <c r="K14" s="9">
        <v>22153446.03</v>
      </c>
      <c r="L14" s="9"/>
      <c r="M14" s="9">
        <f>K14+547788322</f>
        <v>569941768.03</v>
      </c>
      <c r="N14" s="9"/>
      <c r="O14" s="9">
        <v>561614775</v>
      </c>
      <c r="P14" s="9"/>
      <c r="Q14" s="68">
        <f>K14/$K$65</f>
        <v>0.14728543871220104</v>
      </c>
      <c r="R14" s="72"/>
      <c r="S14" s="57">
        <f>(K14-C14)/K14</f>
        <v>-0.1370959157273826</v>
      </c>
    </row>
    <row r="15" spans="1:19" ht="13.5" customHeight="1">
      <c r="A15" s="44" t="s">
        <v>7</v>
      </c>
      <c r="B15" s="45"/>
      <c r="C15" s="9">
        <v>159285.28</v>
      </c>
      <c r="D15" s="9"/>
      <c r="E15" s="9">
        <v>330862.34</v>
      </c>
      <c r="F15" s="9"/>
      <c r="G15" s="9">
        <v>132678</v>
      </c>
      <c r="H15" s="9"/>
      <c r="I15" s="99">
        <f>C15/$C$65</f>
        <v>0.0006751703238269194</v>
      </c>
      <c r="J15" s="67"/>
      <c r="K15" s="9">
        <v>62716.5</v>
      </c>
      <c r="L15" s="9"/>
      <c r="M15" s="9">
        <v>3872266.5</v>
      </c>
      <c r="N15" s="9"/>
      <c r="O15" s="9">
        <v>335277</v>
      </c>
      <c r="P15" s="9"/>
      <c r="Q15" s="99">
        <f>K15/$K$65</f>
        <v>0.00041696570386768656</v>
      </c>
      <c r="R15" s="72"/>
      <c r="S15" s="57">
        <f>(K15-C15)/K15</f>
        <v>-1.5397667280540208</v>
      </c>
    </row>
    <row r="16" spans="1:19" ht="13.5" customHeight="1">
      <c r="A16" s="44" t="s">
        <v>41</v>
      </c>
      <c r="B16" s="45"/>
      <c r="C16" s="9">
        <v>353.91</v>
      </c>
      <c r="D16" s="9"/>
      <c r="E16" s="9">
        <v>34253.2</v>
      </c>
      <c r="F16" s="9"/>
      <c r="G16" s="9">
        <v>0</v>
      </c>
      <c r="H16" s="9"/>
      <c r="I16" s="99">
        <f>C16/$C$65</f>
        <v>1.5001356641717618E-06</v>
      </c>
      <c r="J16" s="67"/>
      <c r="K16" s="9">
        <v>0</v>
      </c>
      <c r="L16" s="9"/>
      <c r="M16" s="9">
        <v>0</v>
      </c>
      <c r="N16" s="9"/>
      <c r="O16" s="9">
        <v>0</v>
      </c>
      <c r="P16" s="9"/>
      <c r="Q16" s="99">
        <f>K16/$K$65</f>
        <v>0</v>
      </c>
      <c r="R16" s="72"/>
      <c r="S16" s="57">
        <v>0</v>
      </c>
    </row>
    <row r="17" spans="1:19" ht="13.5" customHeight="1">
      <c r="A17" s="39"/>
      <c r="B17" s="45"/>
      <c r="C17" s="101">
        <f>SUM(C13:C16)</f>
        <v>97805554.92999999</v>
      </c>
      <c r="D17" s="12"/>
      <c r="E17" s="102">
        <f>SUM(E13:E16)</f>
        <v>767444253.34</v>
      </c>
      <c r="F17" s="9"/>
      <c r="G17" s="102">
        <f>SUM(G13:G16)</f>
        <v>676418562</v>
      </c>
      <c r="H17" s="9"/>
      <c r="I17" s="68">
        <f>SUM(I13:I16)</f>
        <v>0.4145731996965422</v>
      </c>
      <c r="J17" s="67"/>
      <c r="K17" s="102">
        <f>SUM(K13:K16)</f>
        <v>56417462.07</v>
      </c>
      <c r="L17" s="12"/>
      <c r="M17" s="102">
        <f>SUM(M13:M16)</f>
        <v>674562838.8</v>
      </c>
      <c r="N17" s="9"/>
      <c r="O17" s="102">
        <f>SUM(O13:O16)</f>
        <v>740958381.09</v>
      </c>
      <c r="P17" s="9"/>
      <c r="Q17" s="103">
        <f>SUM(Q13:Q16)</f>
        <v>0.3750870469883692</v>
      </c>
      <c r="R17" s="72"/>
      <c r="S17" s="104">
        <f>(K17-C17)/K17</f>
        <v>-0.7336043016016511</v>
      </c>
    </row>
    <row r="18" spans="1:19" ht="13.5" customHeight="1">
      <c r="A18" s="44"/>
      <c r="B18" s="45"/>
      <c r="C18" s="6"/>
      <c r="D18" s="6"/>
      <c r="E18" s="6"/>
      <c r="F18" s="6"/>
      <c r="G18" s="6"/>
      <c r="H18" s="9"/>
      <c r="I18" s="57"/>
      <c r="J18" s="67"/>
      <c r="K18" s="6"/>
      <c r="L18" s="6"/>
      <c r="M18" s="6"/>
      <c r="N18" s="6"/>
      <c r="O18" s="6"/>
      <c r="P18" s="6"/>
      <c r="Q18" s="65"/>
      <c r="R18" s="72"/>
      <c r="S18" s="57"/>
    </row>
    <row r="19" spans="1:19" ht="13.5" customHeight="1">
      <c r="A19" s="42" t="s">
        <v>28</v>
      </c>
      <c r="B19" s="45"/>
      <c r="C19" s="6"/>
      <c r="D19" s="6"/>
      <c r="E19" s="6"/>
      <c r="F19" s="6"/>
      <c r="G19" s="6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6" t="s">
        <v>24</v>
      </c>
      <c r="B20" s="45"/>
      <c r="C20" s="9">
        <v>3379898.16</v>
      </c>
      <c r="D20" s="9"/>
      <c r="E20" s="9">
        <v>3379898.16</v>
      </c>
      <c r="F20" s="9"/>
      <c r="G20" s="9">
        <v>0</v>
      </c>
      <c r="H20" s="9"/>
      <c r="I20" s="57"/>
      <c r="J20" s="67"/>
      <c r="K20" s="9">
        <v>0</v>
      </c>
      <c r="L20" s="9"/>
      <c r="M20" s="9">
        <v>0</v>
      </c>
      <c r="N20" s="9"/>
      <c r="O20" s="9">
        <v>3481295</v>
      </c>
      <c r="P20" s="6"/>
      <c r="Q20" s="68">
        <f>K20/$K$65</f>
        <v>0</v>
      </c>
      <c r="R20" s="72"/>
      <c r="S20" s="57">
        <v>0</v>
      </c>
    </row>
    <row r="21" spans="1:19" s="6" customFormat="1" ht="13.5" customHeight="1">
      <c r="A21" s="46" t="s">
        <v>8</v>
      </c>
      <c r="B21" s="45"/>
      <c r="C21" s="9">
        <v>667602.38</v>
      </c>
      <c r="D21" s="9"/>
      <c r="E21" s="9">
        <v>1477107.71</v>
      </c>
      <c r="F21" s="9"/>
      <c r="G21" s="9">
        <v>1959822</v>
      </c>
      <c r="H21" s="9"/>
      <c r="I21" s="68">
        <f>C21/$C$65</f>
        <v>0.0028297989311518433</v>
      </c>
      <c r="J21" s="67"/>
      <c r="K21" s="9">
        <v>752723.31</v>
      </c>
      <c r="L21" s="9"/>
      <c r="M21" s="9">
        <v>5240222.34</v>
      </c>
      <c r="N21" s="9"/>
      <c r="O21" s="9">
        <v>8684112</v>
      </c>
      <c r="P21" s="9"/>
      <c r="Q21" s="68">
        <f>K21/$K$65</f>
        <v>0.005004421560064176</v>
      </c>
      <c r="R21" s="72"/>
      <c r="S21" s="57">
        <v>0</v>
      </c>
    </row>
    <row r="22" spans="1:19" s="6" customFormat="1" ht="13.5" customHeight="1">
      <c r="A22" s="44" t="s">
        <v>10</v>
      </c>
      <c r="B22" s="45"/>
      <c r="C22" s="9">
        <v>3300107.92</v>
      </c>
      <c r="D22" s="9"/>
      <c r="E22" s="9">
        <v>11357761.46</v>
      </c>
      <c r="F22" s="9"/>
      <c r="G22" s="9">
        <v>7282358</v>
      </c>
      <c r="H22" s="9"/>
      <c r="I22" s="68">
        <f>C22/$C$65</f>
        <v>0.013988329197840385</v>
      </c>
      <c r="J22" s="67"/>
      <c r="K22" s="9">
        <v>3495606.58</v>
      </c>
      <c r="L22" s="9"/>
      <c r="M22" s="9">
        <v>10226383.06</v>
      </c>
      <c r="N22" s="9"/>
      <c r="O22" s="9">
        <v>9443249</v>
      </c>
      <c r="P22" s="9"/>
      <c r="Q22" s="68">
        <f>K22/$K$65</f>
        <v>0.023240264652431446</v>
      </c>
      <c r="R22" s="72"/>
      <c r="S22" s="57">
        <f>(K22-C22)/K22</f>
        <v>0.05592696303941622</v>
      </c>
    </row>
    <row r="23" spans="1:19" s="6" customFormat="1" ht="13.5" customHeight="1">
      <c r="A23" s="46" t="s">
        <v>9</v>
      </c>
      <c r="B23" s="45"/>
      <c r="C23" s="9">
        <v>1301724.44</v>
      </c>
      <c r="D23" s="9"/>
      <c r="E23" s="9">
        <f>6995450+C23</f>
        <v>8297174.4399999995</v>
      </c>
      <c r="F23" s="9"/>
      <c r="G23" s="9">
        <v>8797280</v>
      </c>
      <c r="H23" s="9"/>
      <c r="I23" s="68">
        <f>C23/$C$65</f>
        <v>0.0055176831888559645</v>
      </c>
      <c r="J23" s="67"/>
      <c r="K23" s="9">
        <v>871978</v>
      </c>
      <c r="L23" s="9"/>
      <c r="M23" s="9">
        <f>K23+5934009</f>
        <v>6805987</v>
      </c>
      <c r="N23" s="9"/>
      <c r="O23" s="9">
        <v>8671891</v>
      </c>
      <c r="P23" s="9"/>
      <c r="Q23" s="68">
        <f>K23/$K$65</f>
        <v>0.005797276961041155</v>
      </c>
      <c r="R23" s="72"/>
      <c r="S23" s="57">
        <f>(K23-C23)/K23</f>
        <v>-0.49284092029844784</v>
      </c>
    </row>
    <row r="24" spans="1:19" s="6" customFormat="1" ht="13.5" customHeight="1">
      <c r="A24" s="47" t="s">
        <v>21</v>
      </c>
      <c r="B24" s="45"/>
      <c r="C24" s="9">
        <v>1475556.02</v>
      </c>
      <c r="D24" s="9"/>
      <c r="E24" s="9">
        <v>5659185.41</v>
      </c>
      <c r="F24" s="9"/>
      <c r="G24" s="9">
        <v>6466567</v>
      </c>
      <c r="H24" s="9"/>
      <c r="I24" s="68">
        <f>C24/$C$65</f>
        <v>0.006254511627491004</v>
      </c>
      <c r="J24" s="67"/>
      <c r="K24" s="9">
        <v>1408792.57</v>
      </c>
      <c r="L24" s="9"/>
      <c r="M24" s="9">
        <v>6943957.34</v>
      </c>
      <c r="N24" s="9"/>
      <c r="O24" s="9">
        <v>5845332</v>
      </c>
      <c r="P24" s="9"/>
      <c r="Q24" s="68">
        <f>K24/$K$65</f>
        <v>0.009366246291703413</v>
      </c>
      <c r="R24" s="72"/>
      <c r="S24" s="57">
        <f>(K24-C24)/K24</f>
        <v>-0.04739054664378302</v>
      </c>
    </row>
    <row r="25" spans="1:19" s="6" customFormat="1" ht="13.5" customHeight="1">
      <c r="A25" s="44" t="s">
        <v>23</v>
      </c>
      <c r="B25" s="45"/>
      <c r="C25" s="9">
        <v>9.24</v>
      </c>
      <c r="D25" s="9"/>
      <c r="E25" s="9">
        <v>356.24</v>
      </c>
      <c r="F25" s="9"/>
      <c r="G25" s="9">
        <v>25000</v>
      </c>
      <c r="H25" s="9"/>
      <c r="I25" s="68">
        <f>C25/$C$65</f>
        <v>3.916604090573049E-08</v>
      </c>
      <c r="J25" s="67"/>
      <c r="K25" s="9">
        <v>0</v>
      </c>
      <c r="L25" s="9"/>
      <c r="M25" s="9">
        <v>0</v>
      </c>
      <c r="N25" s="9"/>
      <c r="O25" s="9">
        <v>0</v>
      </c>
      <c r="P25" s="9"/>
      <c r="Q25" s="68">
        <f>K25/$K$65</f>
        <v>0</v>
      </c>
      <c r="R25" s="72"/>
      <c r="S25" s="57">
        <v>0</v>
      </c>
    </row>
    <row r="26" spans="1:19" s="6" customFormat="1" ht="13.5" customHeight="1">
      <c r="A26" s="44"/>
      <c r="B26" s="45"/>
      <c r="C26" s="102">
        <f>SUM(C20:C25)</f>
        <v>10124898.16</v>
      </c>
      <c r="D26" s="9"/>
      <c r="E26" s="102">
        <f>SUM(E20:E25)</f>
        <v>30171483.42</v>
      </c>
      <c r="F26" s="9"/>
      <c r="G26" s="102">
        <f>SUM(G20:G25)</f>
        <v>24531027</v>
      </c>
      <c r="H26" s="9"/>
      <c r="I26" s="103">
        <f>SUM(I21:I25)</f>
        <v>0.028590362111380104</v>
      </c>
      <c r="J26" s="67"/>
      <c r="K26" s="102">
        <f>SUM(K20:K25)</f>
        <v>6529100.460000001</v>
      </c>
      <c r="L26" s="9"/>
      <c r="M26" s="102">
        <f>SUM(M20:M25)</f>
        <v>29216549.74</v>
      </c>
      <c r="N26" s="9"/>
      <c r="O26" s="102">
        <f>SUM(O20:O25)</f>
        <v>36125879</v>
      </c>
      <c r="P26" s="9"/>
      <c r="Q26" s="103">
        <f>SUM(Q21:Q25)</f>
        <v>0.04340820946524019</v>
      </c>
      <c r="R26" s="72"/>
      <c r="S26" s="104">
        <f>(K26-C26)/K26</f>
        <v>-0.5507340133651426</v>
      </c>
    </row>
    <row r="27" spans="1:19" s="6" customFormat="1" ht="13.5" customHeight="1">
      <c r="A27" s="44"/>
      <c r="B27" s="45"/>
      <c r="H27" s="9"/>
      <c r="I27" s="57"/>
      <c r="J27" s="67"/>
      <c r="Q27" s="65"/>
      <c r="R27" s="72"/>
      <c r="S27" s="57"/>
    </row>
    <row r="28" spans="1:19" ht="13.5" customHeight="1">
      <c r="A28" s="42" t="s">
        <v>25</v>
      </c>
      <c r="B28" s="45"/>
      <c r="C28" s="6"/>
      <c r="D28" s="6"/>
      <c r="E28" s="6"/>
      <c r="F28" s="6"/>
      <c r="G28" s="6"/>
      <c r="H28" s="9"/>
      <c r="I28" s="57"/>
      <c r="J28" s="67"/>
      <c r="K28" s="6"/>
      <c r="L28" s="6"/>
      <c r="M28" s="6"/>
      <c r="N28" s="6"/>
      <c r="O28" s="6"/>
      <c r="P28" s="6"/>
      <c r="Q28" s="65"/>
      <c r="R28" s="72"/>
      <c r="S28" s="57"/>
    </row>
    <row r="29" spans="1:19" ht="13.5" customHeight="1">
      <c r="A29" s="44" t="s">
        <v>26</v>
      </c>
      <c r="B29" s="45"/>
      <c r="C29" s="9">
        <v>988831.09</v>
      </c>
      <c r="D29" s="9"/>
      <c r="E29" s="9">
        <v>2988682.48</v>
      </c>
      <c r="F29" s="9"/>
      <c r="G29" s="9">
        <v>2619450</v>
      </c>
      <c r="H29" s="9"/>
      <c r="I29" s="68">
        <f>C29/$C$65</f>
        <v>0.004191406809501955</v>
      </c>
      <c r="J29" s="67"/>
      <c r="K29" s="9">
        <v>403674.01</v>
      </c>
      <c r="L29" s="9"/>
      <c r="M29" s="9">
        <v>1326564.57</v>
      </c>
      <c r="N29" s="9"/>
      <c r="O29" s="9">
        <v>2722934</v>
      </c>
      <c r="P29" s="9"/>
      <c r="Q29" s="68">
        <f>K29/$K$65</f>
        <v>0.00268379481815378</v>
      </c>
      <c r="R29" s="72"/>
      <c r="S29" s="57">
        <f>(K29-C29)/K29</f>
        <v>-1.449578287192678</v>
      </c>
    </row>
    <row r="30" spans="1:19" ht="13.5" customHeight="1">
      <c r="A30" s="44" t="s">
        <v>43</v>
      </c>
      <c r="B30" s="45"/>
      <c r="C30" s="9">
        <v>2800</v>
      </c>
      <c r="D30" s="9"/>
      <c r="E30" s="9">
        <v>6337.37</v>
      </c>
      <c r="F30" s="9"/>
      <c r="G30" s="9">
        <v>25854</v>
      </c>
      <c r="H30" s="9"/>
      <c r="I30" s="68">
        <f>C30/$C$65</f>
        <v>1.1868497244160754E-05</v>
      </c>
      <c r="J30" s="67"/>
      <c r="K30" s="9">
        <v>6865.43</v>
      </c>
      <c r="L30" s="9"/>
      <c r="M30" s="9">
        <v>9450.72</v>
      </c>
      <c r="N30" s="9"/>
      <c r="O30" s="9">
        <v>6430</v>
      </c>
      <c r="P30" s="9"/>
      <c r="Q30" s="68">
        <f>K30/$K$65</f>
        <v>4.564426988598425E-05</v>
      </c>
      <c r="R30" s="72"/>
      <c r="S30" s="57">
        <f>(K30-C30)/K30</f>
        <v>0.5921595588331685</v>
      </c>
    </row>
    <row r="31" spans="1:19" ht="13.5" customHeight="1">
      <c r="A31" s="44" t="s">
        <v>11</v>
      </c>
      <c r="B31" s="45"/>
      <c r="C31" s="9">
        <v>10304986.78</v>
      </c>
      <c r="D31" s="9"/>
      <c r="E31" s="9">
        <v>27085582.62</v>
      </c>
      <c r="F31" s="9"/>
      <c r="G31" s="9">
        <v>14249000</v>
      </c>
      <c r="H31" s="9"/>
      <c r="I31" s="68">
        <f>C31/$C$65</f>
        <v>0.04368025257126536</v>
      </c>
      <c r="J31" s="67"/>
      <c r="K31" s="9">
        <v>9081405.75</v>
      </c>
      <c r="L31" s="9"/>
      <c r="M31" s="9">
        <v>30939413.6</v>
      </c>
      <c r="N31" s="9"/>
      <c r="O31" s="9">
        <v>27898146</v>
      </c>
      <c r="P31" s="9"/>
      <c r="Q31" s="68">
        <f>K31/$K$65</f>
        <v>0.06037700988825598</v>
      </c>
      <c r="R31" s="72"/>
      <c r="S31" s="57">
        <f>(K31-C31)/K31</f>
        <v>-0.13473476063989315</v>
      </c>
    </row>
    <row r="32" spans="1:19" ht="13.5" customHeight="1">
      <c r="A32" s="44" t="s">
        <v>12</v>
      </c>
      <c r="B32" s="45"/>
      <c r="C32" s="10">
        <v>1260761.2</v>
      </c>
      <c r="D32" s="9"/>
      <c r="E32" s="10">
        <v>2752414.75</v>
      </c>
      <c r="F32" s="9"/>
      <c r="G32" s="10">
        <v>1809194</v>
      </c>
      <c r="H32" s="9"/>
      <c r="I32" s="69">
        <f>C32/$C$65</f>
        <v>0.005344050295623145</v>
      </c>
      <c r="J32" s="67"/>
      <c r="K32" s="10">
        <v>426511.62</v>
      </c>
      <c r="L32" s="9"/>
      <c r="M32" s="10">
        <v>1609520.15</v>
      </c>
      <c r="N32" s="9"/>
      <c r="O32" s="10">
        <v>1725272</v>
      </c>
      <c r="P32" s="9"/>
      <c r="Q32" s="69">
        <f>K32/$K$65</f>
        <v>0.002835628867061256</v>
      </c>
      <c r="R32" s="72"/>
      <c r="S32" s="58">
        <f>(K32-C32)/K32</f>
        <v>-1.9559832390967449</v>
      </c>
    </row>
    <row r="33" spans="1:19" s="6" customFormat="1" ht="13.5" customHeight="1">
      <c r="A33" s="46"/>
      <c r="B33" s="45"/>
      <c r="C33" s="9">
        <f>SUM(C29:D32)</f>
        <v>12557379.069999998</v>
      </c>
      <c r="D33" s="9"/>
      <c r="E33" s="9">
        <f>SUM(E29:E32)</f>
        <v>32833017.220000003</v>
      </c>
      <c r="F33" s="9"/>
      <c r="G33" s="9">
        <f>SUM(G29:G32)</f>
        <v>18703498</v>
      </c>
      <c r="H33" s="9"/>
      <c r="I33" s="68">
        <f>SUM(I29:I32)</f>
        <v>0.05322757817363462</v>
      </c>
      <c r="J33" s="67"/>
      <c r="K33" s="9">
        <f>SUM(K29:L32)</f>
        <v>9918456.809999999</v>
      </c>
      <c r="L33" s="9"/>
      <c r="M33" s="9">
        <f>SUM(M29:M32)</f>
        <v>33884949.04</v>
      </c>
      <c r="N33" s="9"/>
      <c r="O33" s="9">
        <f>SUM(O29:O32)</f>
        <v>32352782</v>
      </c>
      <c r="P33" s="9"/>
      <c r="Q33" s="68">
        <f>SUM(Q29:Q32)</f>
        <v>0.06594207784335701</v>
      </c>
      <c r="R33" s="72"/>
      <c r="S33" s="57">
        <f>(K33-C33)/K33</f>
        <v>-0.26606177861654673</v>
      </c>
    </row>
    <row r="34" spans="1:19" ht="13.5" customHeight="1">
      <c r="A34" s="39"/>
      <c r="B34" s="40"/>
      <c r="C34" s="6"/>
      <c r="D34" s="6"/>
      <c r="E34" s="6"/>
      <c r="F34" s="6"/>
      <c r="G34" s="6"/>
      <c r="H34" s="12"/>
      <c r="I34" s="55"/>
      <c r="J34" s="67"/>
      <c r="K34" s="6"/>
      <c r="L34" s="6"/>
      <c r="M34" s="6"/>
      <c r="N34" s="6"/>
      <c r="O34" s="6"/>
      <c r="P34" s="6"/>
      <c r="Q34" s="65"/>
      <c r="R34" s="72"/>
      <c r="S34" s="55"/>
    </row>
    <row r="35" spans="1:19" ht="13.5" customHeight="1">
      <c r="A35" s="42" t="s">
        <v>27</v>
      </c>
      <c r="B35" s="45"/>
      <c r="C35" s="6"/>
      <c r="D35" s="6"/>
      <c r="E35" s="6"/>
      <c r="F35" s="6"/>
      <c r="G35" s="6"/>
      <c r="H35" s="9"/>
      <c r="I35" s="57"/>
      <c r="J35" s="67"/>
      <c r="K35" s="6"/>
      <c r="L35" s="6"/>
      <c r="M35" s="6"/>
      <c r="N35" s="6"/>
      <c r="O35" s="6"/>
      <c r="P35" s="6"/>
      <c r="Q35" s="65"/>
      <c r="R35" s="72"/>
      <c r="S35" s="57"/>
    </row>
    <row r="36" spans="1:19" ht="13.5" customHeight="1">
      <c r="A36" s="44" t="s">
        <v>22</v>
      </c>
      <c r="B36" s="45"/>
      <c r="C36" s="9">
        <v>2119258.5</v>
      </c>
      <c r="D36" s="9"/>
      <c r="E36" s="9">
        <f>5746944+C36</f>
        <v>7866202.5</v>
      </c>
      <c r="F36" s="9"/>
      <c r="G36" s="9">
        <v>9774854</v>
      </c>
      <c r="H36" s="9"/>
      <c r="I36" s="68">
        <f>C36/$C$65</f>
        <v>0.008983004881040806</v>
      </c>
      <c r="J36" s="67"/>
      <c r="K36" s="9">
        <v>1792148.61</v>
      </c>
      <c r="L36" s="9"/>
      <c r="M36" s="9">
        <f>K36+5446777</f>
        <v>7238925.61</v>
      </c>
      <c r="N36" s="9"/>
      <c r="O36" s="9">
        <v>9553739</v>
      </c>
      <c r="P36" s="9"/>
      <c r="Q36" s="68">
        <f>K36/$K$65</f>
        <v>0.011914958688768445</v>
      </c>
      <c r="R36" s="72"/>
      <c r="S36" s="57">
        <f>(K36-C36)/K36</f>
        <v>-0.18252386446902966</v>
      </c>
    </row>
    <row r="37" spans="1:19" ht="13.5" customHeight="1">
      <c r="A37" s="44" t="s">
        <v>13</v>
      </c>
      <c r="B37" s="45"/>
      <c r="C37" s="9">
        <v>23620.51</v>
      </c>
      <c r="D37" s="9"/>
      <c r="E37" s="9">
        <v>88245.66</v>
      </c>
      <c r="F37" s="9"/>
      <c r="G37" s="9">
        <v>680</v>
      </c>
      <c r="H37" s="9"/>
      <c r="I37" s="68">
        <f>C37/$C$65</f>
        <v>0.00010012141351452554</v>
      </c>
      <c r="J37" s="67"/>
      <c r="K37" s="9">
        <v>53310.5</v>
      </c>
      <c r="L37" s="9"/>
      <c r="M37" s="9">
        <v>116348.77</v>
      </c>
      <c r="N37" s="9"/>
      <c r="O37" s="9">
        <v>65655</v>
      </c>
      <c r="P37" s="9"/>
      <c r="Q37" s="68">
        <f>K37/$K$65</f>
        <v>0.00035443065470870195</v>
      </c>
      <c r="R37" s="72"/>
      <c r="S37" s="57">
        <f>(K37-C37)/K37</f>
        <v>0.5569257463351498</v>
      </c>
    </row>
    <row r="38" spans="1:19" ht="13.5" customHeight="1">
      <c r="A38" s="44" t="s">
        <v>14</v>
      </c>
      <c r="B38" s="45"/>
      <c r="C38" s="9">
        <v>930759.85</v>
      </c>
      <c r="D38" s="9"/>
      <c r="E38" s="9">
        <v>3746455.52</v>
      </c>
      <c r="F38" s="9"/>
      <c r="G38" s="9">
        <v>3789432</v>
      </c>
      <c r="H38" s="9"/>
      <c r="I38" s="99">
        <f>C38/$C$65</f>
        <v>0.003945257398107313</v>
      </c>
      <c r="J38" s="67"/>
      <c r="K38" s="9">
        <v>960649.94</v>
      </c>
      <c r="L38" s="9"/>
      <c r="M38" s="9">
        <v>2941405.48</v>
      </c>
      <c r="N38" s="9"/>
      <c r="O38" s="9">
        <v>2641309</v>
      </c>
      <c r="P38" s="9"/>
      <c r="Q38" s="68">
        <f>K38/$K$65</f>
        <v>0.006386805360671448</v>
      </c>
      <c r="R38" s="72"/>
      <c r="S38" s="57">
        <f>(K38-C38)/K38</f>
        <v>0.03111444528898838</v>
      </c>
    </row>
    <row r="39" spans="1:19" ht="13.5" customHeight="1">
      <c r="A39" s="44"/>
      <c r="B39" s="45"/>
      <c r="C39" s="102">
        <f>SUM(C36:C38)</f>
        <v>3073638.86</v>
      </c>
      <c r="D39" s="9"/>
      <c r="E39" s="102">
        <f>SUM(E36:E38)</f>
        <v>11700903.68</v>
      </c>
      <c r="F39" s="9"/>
      <c r="G39" s="102">
        <f>SUM(G36:G38)</f>
        <v>13564966</v>
      </c>
      <c r="H39" s="9"/>
      <c r="I39" s="103">
        <f>SUM(I36:I38)</f>
        <v>0.013028383692662645</v>
      </c>
      <c r="J39" s="67"/>
      <c r="K39" s="102">
        <f>SUM(K36:K38)</f>
        <v>2806109.05</v>
      </c>
      <c r="L39" s="9"/>
      <c r="M39" s="102">
        <f>SUM(M36:M38)</f>
        <v>10296679.86</v>
      </c>
      <c r="N39" s="9"/>
      <c r="O39" s="102">
        <f>SUM(O36:O38)</f>
        <v>12260703</v>
      </c>
      <c r="P39" s="9"/>
      <c r="Q39" s="103">
        <f>SUM(Q36:Q38)</f>
        <v>0.018656194704148595</v>
      </c>
      <c r="R39" s="72"/>
      <c r="S39" s="104">
        <f>(K39-C39)/K39</f>
        <v>-0.09533835115923242</v>
      </c>
    </row>
    <row r="40" spans="1:19" ht="13.5" customHeight="1" thickBot="1">
      <c r="A40" s="105"/>
      <c r="B40" s="106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s="1" customFormat="1" ht="13.5" customHeight="1" thickBot="1">
      <c r="A41" s="80" t="s">
        <v>18</v>
      </c>
      <c r="B41" s="28"/>
      <c r="C41" s="29">
        <f>C17+C26+C33+C39</f>
        <v>123561471.01999998</v>
      </c>
      <c r="D41" s="30"/>
      <c r="E41" s="30">
        <f>ROUNDUP(E17+E26+E33+E39,0)</f>
        <v>842149658</v>
      </c>
      <c r="F41" s="30"/>
      <c r="G41" s="30">
        <f>G17+G26+G33+G39</f>
        <v>733218053</v>
      </c>
      <c r="H41" s="30"/>
      <c r="I41" s="73">
        <f>I17+I26+I33+I39</f>
        <v>0.5094195236742196</v>
      </c>
      <c r="J41" s="32"/>
      <c r="K41" s="30">
        <f>K17+K26+K33+K39</f>
        <v>75671128.39</v>
      </c>
      <c r="L41" s="30"/>
      <c r="M41" s="30">
        <f>M17+M26+M33+M39</f>
        <v>747961017.4399999</v>
      </c>
      <c r="N41" s="30"/>
      <c r="O41" s="30">
        <f>O17+O26+O33+O39</f>
        <v>821697745.09</v>
      </c>
      <c r="P41" s="30"/>
      <c r="Q41" s="73">
        <f>Q17+Q26+Q33+Q39</f>
        <v>0.503093529001115</v>
      </c>
      <c r="R41" s="33"/>
      <c r="S41" s="31">
        <f>(K41-C41)/K41</f>
        <v>-0.6328746993592965</v>
      </c>
    </row>
    <row r="42" spans="1:19" s="6" customFormat="1" ht="13.5" customHeight="1" thickBot="1">
      <c r="A42" s="46"/>
      <c r="B42" s="45"/>
      <c r="C42" s="56"/>
      <c r="D42" s="9"/>
      <c r="E42" s="9"/>
      <c r="F42" s="9"/>
      <c r="G42" s="9"/>
      <c r="H42" s="9"/>
      <c r="I42" s="57"/>
      <c r="J42" s="67"/>
      <c r="Q42" s="65"/>
      <c r="R42" s="72"/>
      <c r="S42" s="57"/>
    </row>
    <row r="43" spans="1:19" s="6" customFormat="1" ht="36" customHeight="1" thickBot="1">
      <c r="A43" s="89" t="s">
        <v>29</v>
      </c>
      <c r="B43" s="90"/>
      <c r="C43" s="91"/>
      <c r="D43" s="92"/>
      <c r="E43" s="92"/>
      <c r="F43" s="92"/>
      <c r="G43" s="92"/>
      <c r="H43" s="92"/>
      <c r="I43" s="93"/>
      <c r="J43" s="94"/>
      <c r="K43" s="92"/>
      <c r="L43" s="92"/>
      <c r="M43" s="92"/>
      <c r="N43" s="92"/>
      <c r="O43" s="92"/>
      <c r="P43" s="92"/>
      <c r="Q43" s="93"/>
      <c r="R43" s="95"/>
      <c r="S43" s="93"/>
    </row>
    <row r="44" spans="1:19" s="6" customFormat="1" ht="13.5" customHeigh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ht="13.5" customHeight="1">
      <c r="A45" s="42" t="s">
        <v>15</v>
      </c>
      <c r="B45" s="45"/>
      <c r="C45" s="56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ht="13.5" customHeight="1">
      <c r="A46" s="47" t="s">
        <v>32</v>
      </c>
      <c r="B46" s="45"/>
      <c r="C46" s="9">
        <v>69553113.56</v>
      </c>
      <c r="D46" s="9"/>
      <c r="E46" s="9">
        <v>214534072.16</v>
      </c>
      <c r="F46" s="9"/>
      <c r="G46" s="9">
        <v>173457158</v>
      </c>
      <c r="H46" s="9"/>
      <c r="I46" s="68">
        <f>C46/$C$65</f>
        <v>0.2948181916463072</v>
      </c>
      <c r="J46" s="67"/>
      <c r="K46" s="9">
        <v>65574265.7</v>
      </c>
      <c r="L46" s="9"/>
      <c r="M46" s="9">
        <v>229361168.28</v>
      </c>
      <c r="N46" s="9"/>
      <c r="O46" s="9">
        <v>203106021.51</v>
      </c>
      <c r="P46" s="9"/>
      <c r="Q46" s="68">
        <f>K46/$K$65</f>
        <v>0.43596533373525626</v>
      </c>
      <c r="R46" s="72"/>
      <c r="S46" s="57">
        <f aca="true" t="shared" si="0" ref="S46:S52">(K46-C46)/K46</f>
        <v>-0.060676971637060956</v>
      </c>
    </row>
    <row r="47" spans="1:19" ht="13.5" customHeight="1">
      <c r="A47" s="47" t="s">
        <v>33</v>
      </c>
      <c r="B47" s="45"/>
      <c r="C47" s="9">
        <v>20416323.4</v>
      </c>
      <c r="D47" s="9"/>
      <c r="E47" s="9">
        <v>71665810.07</v>
      </c>
      <c r="F47" s="9"/>
      <c r="G47" s="9">
        <v>69242661</v>
      </c>
      <c r="H47" s="9"/>
      <c r="I47" s="68">
        <f>C47/$C$65</f>
        <v>0.08653967071742669</v>
      </c>
      <c r="J47" s="67"/>
      <c r="K47" s="9">
        <v>0</v>
      </c>
      <c r="L47" s="9"/>
      <c r="M47" s="9">
        <f>K47</f>
        <v>0</v>
      </c>
      <c r="N47" s="9"/>
      <c r="O47" s="9">
        <v>53976954.49</v>
      </c>
      <c r="P47" s="9"/>
      <c r="Q47" s="68">
        <f>K47/$K$65</f>
        <v>0</v>
      </c>
      <c r="R47" s="72"/>
      <c r="S47" s="57">
        <v>0</v>
      </c>
    </row>
    <row r="48" spans="1:19" ht="13.5" customHeight="1">
      <c r="A48" s="47" t="s">
        <v>34</v>
      </c>
      <c r="B48" s="45"/>
      <c r="C48" s="9">
        <v>862095.86</v>
      </c>
      <c r="D48" s="9"/>
      <c r="E48" s="9">
        <v>4783032.17</v>
      </c>
      <c r="F48" s="9"/>
      <c r="G48" s="9">
        <v>2270737</v>
      </c>
      <c r="H48" s="9"/>
      <c r="I48" s="68">
        <f>C48/$C$65</f>
        <v>0.0036542079780758556</v>
      </c>
      <c r="J48" s="67"/>
      <c r="K48" s="9">
        <v>0</v>
      </c>
      <c r="L48" s="9"/>
      <c r="M48" s="9">
        <f>K48</f>
        <v>0</v>
      </c>
      <c r="N48" s="9"/>
      <c r="O48" s="9">
        <v>3490340.04</v>
      </c>
      <c r="P48" s="9"/>
      <c r="Q48" s="68">
        <f>K48/$K$65</f>
        <v>0</v>
      </c>
      <c r="R48" s="72"/>
      <c r="S48" s="57">
        <v>0</v>
      </c>
    </row>
    <row r="49" spans="1:19" ht="13.5" customHeight="1">
      <c r="A49" s="47" t="s">
        <v>40</v>
      </c>
      <c r="B49" s="45"/>
      <c r="C49" s="9">
        <v>13781981.07</v>
      </c>
      <c r="D49" s="9"/>
      <c r="E49" s="9">
        <v>49518098.82</v>
      </c>
      <c r="F49" s="9"/>
      <c r="G49" s="9">
        <v>27549702</v>
      </c>
      <c r="H49" s="9"/>
      <c r="I49" s="68">
        <f>C49/$C$65</f>
        <v>0.058418358695846676</v>
      </c>
      <c r="J49" s="67"/>
      <c r="K49" s="9">
        <v>1328908.69</v>
      </c>
      <c r="L49" s="9"/>
      <c r="M49" s="9">
        <v>10156890.07</v>
      </c>
      <c r="N49" s="9"/>
      <c r="O49" s="9">
        <v>21241456.23</v>
      </c>
      <c r="P49" s="9"/>
      <c r="Q49" s="68">
        <f>K49/$K$65</f>
        <v>0.008835144615878362</v>
      </c>
      <c r="R49" s="72"/>
      <c r="S49" s="57">
        <v>0</v>
      </c>
    </row>
    <row r="50" spans="1:19" ht="13.5" customHeight="1">
      <c r="A50" s="47" t="s">
        <v>35</v>
      </c>
      <c r="B50" s="45"/>
      <c r="C50" s="9">
        <v>582964.67</v>
      </c>
      <c r="D50" s="9">
        <v>9485.48</v>
      </c>
      <c r="E50" s="9">
        <v>1794458.24</v>
      </c>
      <c r="F50" s="9"/>
      <c r="G50" s="9">
        <v>1090736.2</v>
      </c>
      <c r="H50" s="9"/>
      <c r="I50" s="68">
        <f>C50/$C$65</f>
        <v>0.0024710409211921728</v>
      </c>
      <c r="J50" s="66"/>
      <c r="K50" s="9">
        <v>512184.19</v>
      </c>
      <c r="L50" s="9">
        <v>9485.48</v>
      </c>
      <c r="M50" s="9">
        <v>1703676.91</v>
      </c>
      <c r="N50" s="9"/>
      <c r="O50" s="9">
        <v>1782099.6</v>
      </c>
      <c r="P50" s="9"/>
      <c r="Q50" s="68">
        <f>K50/$K$65</f>
        <v>0.003405216191803607</v>
      </c>
      <c r="R50" s="72"/>
      <c r="S50" s="57">
        <f t="shared" si="0"/>
        <v>-0.13819341046040495</v>
      </c>
    </row>
    <row r="51" spans="1:19" ht="13.5" customHeight="1">
      <c r="A51" s="47" t="s">
        <v>36</v>
      </c>
      <c r="B51" s="45"/>
      <c r="C51" s="10">
        <v>7160470.94</v>
      </c>
      <c r="D51" s="9"/>
      <c r="E51" s="10">
        <v>21346359.4</v>
      </c>
      <c r="F51" s="9"/>
      <c r="G51" s="10">
        <v>18762116</v>
      </c>
      <c r="H51" s="9"/>
      <c r="I51" s="69">
        <f>C51/$C$65</f>
        <v>0.030351439149386848</v>
      </c>
      <c r="J51" s="66"/>
      <c r="K51" s="10">
        <v>7325164.2</v>
      </c>
      <c r="L51" s="9"/>
      <c r="M51" s="10">
        <v>21975492.6</v>
      </c>
      <c r="N51" s="9"/>
      <c r="O51" s="10">
        <v>21870384.75</v>
      </c>
      <c r="P51" s="9"/>
      <c r="Q51" s="69">
        <f>K51/$K$65</f>
        <v>0.04870077645594667</v>
      </c>
      <c r="R51" s="72"/>
      <c r="S51" s="57">
        <f t="shared" si="0"/>
        <v>0.022483217509308498</v>
      </c>
    </row>
    <row r="52" spans="1:19" ht="13.5" customHeight="1">
      <c r="A52" s="47"/>
      <c r="B52" s="45"/>
      <c r="C52" s="9">
        <f>SUM(C46:C51)</f>
        <v>112356949.50000001</v>
      </c>
      <c r="D52" s="9"/>
      <c r="E52" s="9">
        <f>SUM(E46:E51)</f>
        <v>363641830.86</v>
      </c>
      <c r="F52" s="9"/>
      <c r="G52" s="9">
        <f>SUM(G46:G51)</f>
        <v>292373110.2</v>
      </c>
      <c r="H52" s="9"/>
      <c r="I52" s="68">
        <f>SUM(I46:I51)</f>
        <v>0.4762529091082354</v>
      </c>
      <c r="J52" s="67"/>
      <c r="K52" s="9">
        <f>SUM(K46:K51)</f>
        <v>74740522.78</v>
      </c>
      <c r="L52" s="9"/>
      <c r="M52" s="9">
        <f>SUM(M46:M51)</f>
        <v>263197227.85999998</v>
      </c>
      <c r="N52" s="9"/>
      <c r="O52" s="9">
        <f>SUM(O46:O51)</f>
        <v>305467256.62</v>
      </c>
      <c r="P52" s="9"/>
      <c r="Q52" s="68">
        <f>SUM(Q46:Q51)</f>
        <v>0.4969064709988849</v>
      </c>
      <c r="R52" s="72"/>
      <c r="S52" s="57">
        <f t="shared" si="0"/>
        <v>-0.5032935992530398</v>
      </c>
    </row>
    <row r="53" spans="1:19" ht="13.5" customHeight="1" thickBot="1">
      <c r="A53" s="39"/>
      <c r="B53" s="40"/>
      <c r="C53" s="39"/>
      <c r="D53" s="12"/>
      <c r="E53" s="12"/>
      <c r="F53" s="12"/>
      <c r="G53" s="12"/>
      <c r="H53" s="12"/>
      <c r="I53" s="55"/>
      <c r="J53" s="67"/>
      <c r="K53" s="6"/>
      <c r="L53" s="6"/>
      <c r="M53" s="6"/>
      <c r="N53" s="6"/>
      <c r="O53" s="6"/>
      <c r="P53" s="6"/>
      <c r="Q53" s="65"/>
      <c r="R53" s="72"/>
      <c r="S53" s="55"/>
    </row>
    <row r="54" spans="1:19" s="6" customFormat="1" ht="34.5" customHeight="1" thickBot="1">
      <c r="A54" s="107" t="s">
        <v>31</v>
      </c>
      <c r="B54" s="108"/>
      <c r="C54" s="30">
        <f>C52</f>
        <v>112356949.50000001</v>
      </c>
      <c r="D54" s="30"/>
      <c r="E54" s="30">
        <f>E52</f>
        <v>363641830.86</v>
      </c>
      <c r="F54" s="30"/>
      <c r="G54" s="30">
        <f>G52</f>
        <v>292373110.2</v>
      </c>
      <c r="H54" s="30"/>
      <c r="I54" s="73">
        <f>I52</f>
        <v>0.4762529091082354</v>
      </c>
      <c r="J54" s="33"/>
      <c r="K54" s="30">
        <f>K52</f>
        <v>74740522.78</v>
      </c>
      <c r="L54" s="30"/>
      <c r="M54" s="30">
        <f>M52</f>
        <v>263197227.85999998</v>
      </c>
      <c r="N54" s="30"/>
      <c r="O54" s="30">
        <f>O52</f>
        <v>305467256.62</v>
      </c>
      <c r="P54" s="30"/>
      <c r="Q54" s="73">
        <f>Q52</f>
        <v>0.4969064709988849</v>
      </c>
      <c r="R54" s="33"/>
      <c r="S54" s="31">
        <f>(K54-C54)/K54</f>
        <v>-0.5032935992530398</v>
      </c>
    </row>
    <row r="55" spans="1:19" s="6" customFormat="1" ht="13.5" customHeight="1" thickBot="1">
      <c r="A55" s="47"/>
      <c r="B55" s="45"/>
      <c r="C55" s="56"/>
      <c r="D55" s="9"/>
      <c r="E55" s="9"/>
      <c r="F55" s="9"/>
      <c r="G55" s="9"/>
      <c r="H55" s="9"/>
      <c r="I55" s="57"/>
      <c r="J55" s="66"/>
      <c r="Q55" s="65"/>
      <c r="R55" s="72"/>
      <c r="S55" s="57"/>
    </row>
    <row r="56" spans="1:19" s="6" customFormat="1" ht="13.5" customHeight="1" thickBot="1">
      <c r="A56" s="96" t="s">
        <v>37</v>
      </c>
      <c r="B56" s="97"/>
      <c r="C56" s="91"/>
      <c r="D56" s="92"/>
      <c r="E56" s="92"/>
      <c r="F56" s="92"/>
      <c r="G56" s="92"/>
      <c r="H56" s="92"/>
      <c r="I56" s="93"/>
      <c r="J56" s="95"/>
      <c r="K56" s="90"/>
      <c r="L56" s="90"/>
      <c r="M56" s="90"/>
      <c r="N56" s="90"/>
      <c r="O56" s="90"/>
      <c r="P56" s="90"/>
      <c r="Q56" s="98"/>
      <c r="R56" s="95"/>
      <c r="S56" s="93"/>
    </row>
    <row r="57" spans="1:19" s="6" customFormat="1" ht="13.5" customHeight="1">
      <c r="A57" s="48"/>
      <c r="B57" s="49"/>
      <c r="C57" s="59"/>
      <c r="D57" s="13"/>
      <c r="E57" s="13"/>
      <c r="F57" s="13"/>
      <c r="G57" s="13"/>
      <c r="H57" s="13"/>
      <c r="I57" s="60"/>
      <c r="J57" s="66"/>
      <c r="K57" s="1"/>
      <c r="L57" s="1"/>
      <c r="M57" s="1"/>
      <c r="N57" s="1"/>
      <c r="O57" s="1"/>
      <c r="P57" s="1"/>
      <c r="Q57" s="70"/>
      <c r="R57" s="66"/>
      <c r="S57" s="60"/>
    </row>
    <row r="58" spans="1:19" s="6" customFormat="1" ht="13.5" customHeight="1">
      <c r="A58" s="42" t="s">
        <v>38</v>
      </c>
      <c r="B58" s="45"/>
      <c r="C58" s="56"/>
      <c r="D58" s="9"/>
      <c r="E58" s="9"/>
      <c r="F58" s="9"/>
      <c r="G58" s="9"/>
      <c r="H58" s="9"/>
      <c r="I58" s="57"/>
      <c r="J58" s="66"/>
      <c r="K58" s="1"/>
      <c r="L58" s="1"/>
      <c r="M58" s="1"/>
      <c r="N58" s="1"/>
      <c r="O58" s="1"/>
      <c r="P58" s="1"/>
      <c r="Q58" s="70"/>
      <c r="R58" s="66"/>
      <c r="S58" s="57"/>
    </row>
    <row r="59" spans="1:19" s="6" customFormat="1" ht="13.5" customHeight="1">
      <c r="A59" s="47" t="s">
        <v>19</v>
      </c>
      <c r="B59" s="45"/>
      <c r="C59" s="112">
        <v>242.34</v>
      </c>
      <c r="D59" s="9"/>
      <c r="E59" s="10">
        <v>27550.26</v>
      </c>
      <c r="F59" s="9"/>
      <c r="G59" s="10">
        <v>44960</v>
      </c>
      <c r="H59" s="9"/>
      <c r="I59" s="69">
        <f>C59/$C$65</f>
        <v>1.0272184364821134E-06</v>
      </c>
      <c r="J59" s="66"/>
      <c r="K59" s="10">
        <v>0</v>
      </c>
      <c r="L59" s="9"/>
      <c r="M59" s="10">
        <v>1803.52</v>
      </c>
      <c r="N59" s="9"/>
      <c r="O59" s="10">
        <v>28379</v>
      </c>
      <c r="P59" s="9"/>
      <c r="Q59" s="69">
        <f>K59/$K$65</f>
        <v>0</v>
      </c>
      <c r="R59" s="66"/>
      <c r="S59" s="58">
        <v>0</v>
      </c>
    </row>
    <row r="60" spans="1:19" s="6" customFormat="1" ht="13.5" customHeight="1">
      <c r="A60" s="48"/>
      <c r="B60" s="49"/>
      <c r="C60" s="9">
        <f>SUM(C59:C59)</f>
        <v>242.34</v>
      </c>
      <c r="D60" s="9"/>
      <c r="E60" s="9">
        <f>SUM(E59:E59)</f>
        <v>27550.26</v>
      </c>
      <c r="F60" s="9"/>
      <c r="G60" s="9">
        <f>SUM(G59:G59)</f>
        <v>44960</v>
      </c>
      <c r="H60" s="9"/>
      <c r="I60" s="68">
        <f>SUM(I59:I59)</f>
        <v>1.0272184364821134E-06</v>
      </c>
      <c r="J60" s="66"/>
      <c r="K60" s="9">
        <f>SUM(K59:K59)</f>
        <v>0</v>
      </c>
      <c r="L60" s="9"/>
      <c r="M60" s="9">
        <f>SUM(M59:M59)</f>
        <v>1803.52</v>
      </c>
      <c r="N60" s="9"/>
      <c r="O60" s="9">
        <f>SUM(O59)</f>
        <v>28379</v>
      </c>
      <c r="P60" s="9"/>
      <c r="Q60" s="68">
        <f>SUM(Q59)</f>
        <v>0</v>
      </c>
      <c r="R60" s="66"/>
      <c r="S60" s="57">
        <v>0</v>
      </c>
    </row>
    <row r="61" spans="1:19" s="1" customFormat="1" ht="13.5" customHeight="1" thickBot="1">
      <c r="A61" s="47"/>
      <c r="B61" s="49"/>
      <c r="C61" s="59"/>
      <c r="D61" s="13"/>
      <c r="E61" s="13"/>
      <c r="F61" s="13"/>
      <c r="G61" s="13"/>
      <c r="H61" s="13"/>
      <c r="I61" s="60"/>
      <c r="J61" s="66"/>
      <c r="Q61" s="70"/>
      <c r="R61" s="66"/>
      <c r="S61" s="60"/>
    </row>
    <row r="62" spans="1:19" ht="13.5" customHeight="1" thickBot="1">
      <c r="A62" s="27" t="s">
        <v>39</v>
      </c>
      <c r="B62" s="28"/>
      <c r="C62" s="29">
        <f>C60</f>
        <v>242.34</v>
      </c>
      <c r="D62" s="74"/>
      <c r="E62" s="30">
        <f>E60</f>
        <v>27550.26</v>
      </c>
      <c r="F62" s="30"/>
      <c r="G62" s="30">
        <f>G60</f>
        <v>44960</v>
      </c>
      <c r="H62" s="74"/>
      <c r="I62" s="73">
        <f>I60</f>
        <v>1.0272184364821134E-06</v>
      </c>
      <c r="J62" s="75"/>
      <c r="K62" s="30">
        <f>K60</f>
        <v>0</v>
      </c>
      <c r="L62" s="74"/>
      <c r="M62" s="30">
        <f>M60</f>
        <v>1803.52</v>
      </c>
      <c r="N62" s="30"/>
      <c r="O62" s="30">
        <f>O60</f>
        <v>28379</v>
      </c>
      <c r="P62" s="74"/>
      <c r="Q62" s="73">
        <f>Q60</f>
        <v>0</v>
      </c>
      <c r="R62" s="33"/>
      <c r="S62" s="31">
        <v>0</v>
      </c>
    </row>
    <row r="63" spans="1:19" s="6" customFormat="1" ht="13.5" customHeight="1">
      <c r="A63" s="46"/>
      <c r="B63" s="45"/>
      <c r="C63" s="56"/>
      <c r="D63" s="9"/>
      <c r="E63" s="9"/>
      <c r="F63" s="9"/>
      <c r="G63" s="9"/>
      <c r="H63" s="9"/>
      <c r="I63" s="57"/>
      <c r="J63" s="67"/>
      <c r="Q63" s="65"/>
      <c r="R63" s="72"/>
      <c r="S63" s="57"/>
    </row>
    <row r="64" spans="1:19" ht="13.5" customHeight="1" thickBot="1">
      <c r="A64" s="46"/>
      <c r="B64" s="45"/>
      <c r="C64" s="56"/>
      <c r="D64" s="9"/>
      <c r="E64" s="9"/>
      <c r="F64" s="9"/>
      <c r="G64" s="9"/>
      <c r="H64" s="9"/>
      <c r="I64" s="57"/>
      <c r="J64" s="67"/>
      <c r="K64" s="6"/>
      <c r="L64" s="6"/>
      <c r="M64" s="6"/>
      <c r="N64" s="6"/>
      <c r="O64" s="6"/>
      <c r="P64" s="6"/>
      <c r="Q64" s="65"/>
      <c r="R64" s="72"/>
      <c r="S64" s="57"/>
    </row>
    <row r="65" spans="1:19" s="17" customFormat="1" ht="20.25" thickBot="1">
      <c r="A65" s="34" t="s">
        <v>17</v>
      </c>
      <c r="B65" s="35"/>
      <c r="C65" s="76">
        <f>C41+C54+C62</f>
        <v>235918662.85999998</v>
      </c>
      <c r="D65" s="77"/>
      <c r="E65" s="77">
        <f>E41+E54+E62</f>
        <v>1205819039.1200001</v>
      </c>
      <c r="F65" s="77"/>
      <c r="G65" s="77">
        <f>G41+G54+G62</f>
        <v>1025636123.2</v>
      </c>
      <c r="H65" s="77"/>
      <c r="I65" s="78">
        <f>I41+I54+I62</f>
        <v>0.9856734600008916</v>
      </c>
      <c r="J65" s="79"/>
      <c r="K65" s="77">
        <f>K41+K54+K62</f>
        <v>150411651.17000002</v>
      </c>
      <c r="L65" s="77"/>
      <c r="M65" s="77">
        <f>M41+M54+M62</f>
        <v>1011160048.8199999</v>
      </c>
      <c r="N65" s="77"/>
      <c r="O65" s="77">
        <f>O41+O54+O62</f>
        <v>1127193380.71</v>
      </c>
      <c r="P65" s="77"/>
      <c r="Q65" s="78">
        <f>Q41+Q54+Q62</f>
        <v>1</v>
      </c>
      <c r="R65" s="33"/>
      <c r="S65" s="78">
        <f>(K65-C65)/K65</f>
        <v>-0.56848662337572</v>
      </c>
    </row>
    <row r="66" spans="1:10" s="17" customFormat="1" ht="13.5" customHeight="1">
      <c r="A66" s="11"/>
      <c r="B66" s="16"/>
      <c r="C66" s="13"/>
      <c r="D66" s="13"/>
      <c r="E66" s="13"/>
      <c r="F66" s="13"/>
      <c r="G66" s="13"/>
      <c r="H66" s="13"/>
      <c r="I66" s="14"/>
      <c r="J66" s="8"/>
    </row>
    <row r="67" spans="1:10" s="17" customFormat="1" ht="13.5" customHeight="1">
      <c r="A67" s="11"/>
      <c r="B67" s="16"/>
      <c r="C67" s="13"/>
      <c r="D67" s="13"/>
      <c r="E67" s="13"/>
      <c r="F67" s="13"/>
      <c r="G67" s="13"/>
      <c r="H67" s="13"/>
      <c r="I67" s="14"/>
      <c r="J67" s="8"/>
    </row>
    <row r="68" spans="1:10" ht="13.5" customHeight="1">
      <c r="A68" s="4"/>
      <c r="B68" s="4"/>
      <c r="C68" s="4"/>
      <c r="D68" s="4"/>
      <c r="E68" s="4"/>
      <c r="F68" s="4"/>
      <c r="G68" s="4"/>
      <c r="H68" s="4"/>
      <c r="I68" s="7"/>
      <c r="J68" s="15"/>
    </row>
    <row r="69" spans="1:10" ht="13.5" customHeight="1">
      <c r="A69" s="18"/>
      <c r="B69" s="18"/>
      <c r="C69" s="19"/>
      <c r="D69" s="19"/>
      <c r="E69" s="19"/>
      <c r="F69" s="19"/>
      <c r="G69" s="20"/>
      <c r="H69" s="20"/>
      <c r="I69" s="21"/>
      <c r="J69" s="8"/>
    </row>
    <row r="70" spans="1:10" ht="13.5" customHeight="1">
      <c r="A70" s="18"/>
      <c r="B70" s="18"/>
      <c r="C70" s="19"/>
      <c r="D70" s="19"/>
      <c r="E70" s="19"/>
      <c r="F70" s="19"/>
      <c r="G70" s="20"/>
      <c r="H70" s="20"/>
      <c r="I70" s="21"/>
      <c r="J70" s="8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1"/>
    </row>
    <row r="72" spans="1:10" ht="13.5" customHeight="1">
      <c r="A72" s="22"/>
      <c r="B72" s="23"/>
      <c r="C72" s="24"/>
      <c r="D72" s="24"/>
      <c r="G72" s="22"/>
      <c r="H72" s="22"/>
      <c r="I72" s="25"/>
      <c r="J72" s="1"/>
    </row>
    <row r="73" spans="1:10" ht="13.5" customHeight="1">
      <c r="A73" s="22"/>
      <c r="B73" s="23"/>
      <c r="C73" s="24"/>
      <c r="D73" s="24"/>
      <c r="G73" s="22"/>
      <c r="H73" s="22"/>
      <c r="I73" s="25"/>
      <c r="J73" s="1"/>
    </row>
    <row r="74" spans="3:10" ht="13.5" customHeight="1">
      <c r="C74" s="24"/>
      <c r="D74" s="24"/>
      <c r="J74" s="1"/>
    </row>
    <row r="75" ht="13.5" customHeight="1">
      <c r="J75" s="1"/>
    </row>
    <row r="76" spans="3:10" ht="13.5" customHeight="1">
      <c r="C76" s="24"/>
      <c r="D76" s="24"/>
      <c r="J76" s="1"/>
    </row>
    <row r="77" ht="13.5" customHeight="1"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spans="2:10" ht="13.5" customHeight="1">
      <c r="B83" s="23"/>
      <c r="J83" s="1"/>
    </row>
    <row r="84" spans="2:10" ht="13.5" customHeight="1">
      <c r="B84" s="23"/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</sheetData>
  <sheetProtection/>
  <mergeCells count="6">
    <mergeCell ref="A54:B54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2020-04-02T19:24:40Z</cp:lastPrinted>
  <dcterms:created xsi:type="dcterms:W3CDTF">2009-02-19T19:53:26Z</dcterms:created>
  <dcterms:modified xsi:type="dcterms:W3CDTF">2020-04-02T19:25:01Z</dcterms:modified>
  <cp:category/>
  <cp:version/>
  <cp:contentType/>
  <cp:contentStatus/>
</cp:coreProperties>
</file>