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<sst xmlns="http://schemas.openxmlformats.org/spreadsheetml/2006/main" count="51" uniqueCount="48">
  <si>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</si>
  <si>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</si>
  <si>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</si>
  <si>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</si>
  <si>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</si>
  <si>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</si>
  <si>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</si>
  <si>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</si>
  <si>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</si>
  <si>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</si>
  <si>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</si>
  <si>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</si>
  <si>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</si>
  <si>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</si>
  <si>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</si>
  <si>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</si>
  <si>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</si>
  <si>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</si>
  <si>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</si>
  <si>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</si>
  <si>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</si>
  <si>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</si>
  <si>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</si>
  <si>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</si>
  <si>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</si>
  <si>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</si>
  <si>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</si>
  <si>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</si>
  <si>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</si>
  <si>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</si>
  <si>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</si>
  <si>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</si>
  <si>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</si>
  <si>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</si>
  <si>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</si>
  <si>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</si>
  <si>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</si>
  <si>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</si>
  <si>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</si>
  <si>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</si>
  <si>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</si>
  <si>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</si>
  <si>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</si>
  <si>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</si>
  <si>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APORTACIONES FEDERALES</t>
  </si>
  <si>
    <t>COMPARATIVO MES OCTUBRE DE  2019 VS MES DE OCTUBRE 2020</t>
  </si>
  <si>
    <t>OCTUBRE</t>
  </si>
  <si>
    <t>PARTICIPACIONES ESTATALES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</si>
</sst>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OCTUBRE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OCTUBRE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43502827.36</v>
      </c>
      <c r="D13" s="9"/>
      <c r="E13" s="9">
        <v>486315467.45</v>
      </c>
      <c r="F13" s="9"/>
      <c r="G13" s="9">
        <v>293354456</v>
      </c>
      <c r="H13" s="9"/>
      <c r="I13" s="68">
        <f>C13/$C$67</f>
        <v>0.2252916782748406</v>
      </c>
      <c r="J13" s="67"/>
      <c r="K13" s="9">
        <v>38016802</v>
      </c>
      <c r="L13" s="9"/>
      <c r="M13" s="9">
        <v>290341849.25</v>
      </c>
      <c r="N13" s="9"/>
      <c r="O13" s="9">
        <v>440402416.26</v>
      </c>
      <c r="P13" s="9"/>
      <c r="Q13" s="68">
        <f>K13/$K$67</f>
        <v>0.19505597779411624</v>
      </c>
      <c r="R13" s="72"/>
      <c r="S13" s="57">
        <f>(K13-C13)/K13</f>
        <v>-0.1443052827010541</v>
      </c>
    </row>
    <row r="14" spans="1:19" ht="13.5" customHeight="1">
      <c r="A14" s="44" t="s">
        <v>6</v>
      </c>
      <c r="B14" s="45"/>
      <c r="C14" s="9">
        <v>11602887</v>
      </c>
      <c r="D14" s="9"/>
      <c r="E14" s="9">
        <f>661842073+C14</f>
        <v>673444960</v>
      </c>
      <c r="F14" s="9"/>
      <c r="G14" s="9">
        <v>640920746</v>
      </c>
      <c r="H14" s="9"/>
      <c r="I14" s="68">
        <f>C14/$C$67</f>
        <v>0.06008882740956933</v>
      </c>
      <c r="J14" s="67"/>
      <c r="K14" s="9">
        <v>12605528</v>
      </c>
      <c r="L14" s="9"/>
      <c r="M14" s="9">
        <f>K14+624361608</f>
        <v>636967136</v>
      </c>
      <c r="N14" s="9"/>
      <c r="O14" s="9">
        <v>676837748.44</v>
      </c>
      <c r="P14" s="9"/>
      <c r="Q14" s="68">
        <f>K14/$K$67</f>
        <v>0.0646762341990552</v>
      </c>
      <c r="R14" s="72"/>
      <c r="S14" s="57">
        <f>(K14-C14)/K14</f>
        <v>0.07953978603672929</v>
      </c>
    </row>
    <row r="15" spans="1:19" ht="13.5" customHeight="1">
      <c r="A15" s="44" t="s">
        <v>7</v>
      </c>
      <c r="B15" s="45"/>
      <c r="C15" s="9">
        <v>793553.47</v>
      </c>
      <c r="D15" s="9"/>
      <c r="E15" s="9">
        <v>2291442.79</v>
      </c>
      <c r="F15" s="9"/>
      <c r="G15" s="9">
        <v>898161</v>
      </c>
      <c r="H15" s="9"/>
      <c r="I15" s="99">
        <f>C15/$C$67</f>
        <v>0.0041096407729468406</v>
      </c>
      <c r="J15" s="67"/>
      <c r="K15" s="9">
        <v>39634.02</v>
      </c>
      <c r="L15" s="9"/>
      <c r="M15" s="9">
        <v>426071.59</v>
      </c>
      <c r="N15" s="9"/>
      <c r="O15" s="9">
        <v>1339696</v>
      </c>
      <c r="P15" s="9"/>
      <c r="Q15" s="99">
        <f>K15/$K$67</f>
        <v>0.0002033535731125295</v>
      </c>
      <c r="R15" s="72"/>
      <c r="S15" s="57">
        <f>(K15-C15)/K15</f>
        <v>-19.022028297911742</v>
      </c>
    </row>
    <row r="16" spans="1:19" ht="13.5" customHeight="1">
      <c r="A16" s="44" t="s">
        <v>41</v>
      </c>
      <c r="B16" s="45"/>
      <c r="C16" s="9">
        <v>0</v>
      </c>
      <c r="D16" s="9"/>
      <c r="E16" s="9">
        <v>0</v>
      </c>
      <c r="F16" s="9"/>
      <c r="G16" s="9">
        <v>0</v>
      </c>
      <c r="H16" s="9"/>
      <c r="I16" s="99">
        <f>C16/$C$67</f>
        <v>0</v>
      </c>
      <c r="J16" s="67"/>
      <c r="K16" s="9">
        <v>243.37</v>
      </c>
      <c r="L16" s="9"/>
      <c r="M16" s="9">
        <v>3417.02</v>
      </c>
      <c r="N16" s="9"/>
      <c r="O16" s="9">
        <v>0</v>
      </c>
      <c r="P16" s="9"/>
      <c r="Q16" s="99">
        <f>K16/$K$67</f>
        <v>1.2486787635570732E-06</v>
      </c>
      <c r="R16" s="72"/>
      <c r="S16" s="58">
        <f>(K16-C16)/K16</f>
        <v>1</v>
      </c>
    </row>
    <row r="17" spans="1:19" ht="13.5" customHeight="1">
      <c r="A17" s="39"/>
      <c r="B17" s="45"/>
      <c r="C17" s="101">
        <f>SUM(C13:C16)</f>
        <v>55899267.83</v>
      </c>
      <c r="D17" s="12"/>
      <c r="E17" s="102">
        <f>SUM(E13:E16)</f>
        <v>1162051870.24</v>
      </c>
      <c r="F17" s="9"/>
      <c r="G17" s="102">
        <f>SUM(G13:G16)</f>
        <v>935173363</v>
      </c>
      <c r="H17" s="9"/>
      <c r="I17" s="68">
        <f>SUM(I13:I16)</f>
        <v>0.28949014645735677</v>
      </c>
      <c r="J17" s="67"/>
      <c r="K17" s="102">
        <f>SUM(K13:K16)</f>
        <v>50662207.39</v>
      </c>
      <c r="L17" s="12"/>
      <c r="M17" s="102">
        <f>SUM(M13:M16)</f>
        <v>927738473.86</v>
      </c>
      <c r="N17" s="9"/>
      <c r="O17" s="102">
        <f>SUM(O13:O16)</f>
        <v>1118579860.7</v>
      </c>
      <c r="P17" s="9"/>
      <c r="Q17" s="103">
        <f>SUM(Q13:Q16)</f>
        <v>0.2599368142450475</v>
      </c>
      <c r="R17" s="72"/>
      <c r="S17" s="104">
        <f>(K17-C17)/K17</f>
        <v>-0.10337213299224934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1265180.57</v>
      </c>
      <c r="D20" s="9"/>
      <c r="E20" s="9">
        <v>11108217.89</v>
      </c>
      <c r="F20" s="9"/>
      <c r="G20" s="9">
        <v>7465831</v>
      </c>
      <c r="H20" s="9"/>
      <c r="I20" s="57"/>
      <c r="J20" s="67"/>
      <c r="K20" s="9">
        <v>0</v>
      </c>
      <c r="L20" s="9"/>
      <c r="M20" s="9">
        <v>9533682.9</v>
      </c>
      <c r="N20" s="9"/>
      <c r="O20" s="9">
        <v>8982466</v>
      </c>
      <c r="P20" s="6"/>
      <c r="Q20" s="68">
        <f aca="true" t="shared" si="0" ref="Q20:Q25"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1124371.58</v>
      </c>
      <c r="D21" s="9"/>
      <c r="E21" s="9">
        <v>9807249.91</v>
      </c>
      <c r="F21" s="9"/>
      <c r="G21" s="9">
        <v>34590905</v>
      </c>
      <c r="H21" s="9"/>
      <c r="I21" s="68">
        <f>C21/$C$67</f>
        <v>0.005822875790727323</v>
      </c>
      <c r="J21" s="67"/>
      <c r="K21" s="9">
        <v>488581.83</v>
      </c>
      <c r="L21" s="9"/>
      <c r="M21" s="9">
        <v>9486494.25</v>
      </c>
      <c r="N21" s="9"/>
      <c r="O21" s="9">
        <v>33944228</v>
      </c>
      <c r="P21" s="9"/>
      <c r="Q21" s="68">
        <f t="shared" si="0"/>
        <v>0.0025068075579605218</v>
      </c>
      <c r="R21" s="72"/>
      <c r="S21" s="57">
        <f>(K21-C21)/K21</f>
        <v>-1.3012963457932931</v>
      </c>
    </row>
    <row r="22" spans="1:19" s="6" customFormat="1" ht="13.5" customHeight="1">
      <c r="A22" s="44" t="s">
        <v>10</v>
      </c>
      <c r="B22" s="45"/>
      <c r="C22" s="9">
        <v>4675188.76</v>
      </c>
      <c r="D22" s="9"/>
      <c r="E22" s="9">
        <v>38554944.99</v>
      </c>
      <c r="F22" s="9"/>
      <c r="G22" s="9">
        <v>28685427</v>
      </c>
      <c r="H22" s="9"/>
      <c r="I22" s="68">
        <f>C22/$C$67</f>
        <v>0.024211785438124012</v>
      </c>
      <c r="J22" s="67"/>
      <c r="K22" s="9">
        <v>2728272.6</v>
      </c>
      <c r="L22" s="9"/>
      <c r="M22" s="9">
        <v>20494064.89</v>
      </c>
      <c r="N22" s="9"/>
      <c r="O22" s="9">
        <v>36293142</v>
      </c>
      <c r="P22" s="9"/>
      <c r="Q22" s="68">
        <f t="shared" si="0"/>
        <v>0.013998175850822374</v>
      </c>
      <c r="R22" s="72"/>
      <c r="S22" s="57">
        <f>(K22-C22)/K22</f>
        <v>-0.7136076358352166</v>
      </c>
    </row>
    <row r="23" spans="1:19" s="6" customFormat="1" ht="13.5" customHeight="1">
      <c r="A23" s="46" t="s">
        <v>9</v>
      </c>
      <c r="B23" s="45"/>
      <c r="C23" s="9">
        <v>898895.95</v>
      </c>
      <c r="D23" s="9"/>
      <c r="E23" s="9">
        <f>11524693+C23</f>
        <v>12423588.95</v>
      </c>
      <c r="F23" s="9"/>
      <c r="G23" s="9">
        <v>11064078</v>
      </c>
      <c r="H23" s="9"/>
      <c r="I23" s="68">
        <f>C23/$C$67</f>
        <v>0.00465518655819977</v>
      </c>
      <c r="J23" s="67"/>
      <c r="K23" s="9">
        <v>245139.71</v>
      </c>
      <c r="L23" s="9"/>
      <c r="M23" s="9">
        <f>K23+7682872</f>
        <v>7928011.71</v>
      </c>
      <c r="N23" s="9"/>
      <c r="O23" s="9">
        <v>12950806</v>
      </c>
      <c r="P23" s="9"/>
      <c r="Q23" s="68">
        <f t="shared" si="0"/>
        <v>0.001257758762302418</v>
      </c>
      <c r="R23" s="72"/>
      <c r="S23" s="57">
        <f>(K23-C23)/K23</f>
        <v>-2.6668720461487045</v>
      </c>
    </row>
    <row r="24" spans="1:19" s="6" customFormat="1" ht="13.5" customHeight="1">
      <c r="A24" s="47" t="s">
        <v>21</v>
      </c>
      <c r="B24" s="45"/>
      <c r="C24" s="9">
        <v>1085215.34</v>
      </c>
      <c r="D24" s="9"/>
      <c r="E24" s="9">
        <v>14175295.44</v>
      </c>
      <c r="F24" s="9"/>
      <c r="G24" s="9">
        <v>15053949</v>
      </c>
      <c r="H24" s="9"/>
      <c r="I24" s="68">
        <f>C24/$C$67</f>
        <v>0.005620094142731641</v>
      </c>
      <c r="J24" s="67"/>
      <c r="K24" s="9">
        <v>1213268.65</v>
      </c>
      <c r="L24" s="9"/>
      <c r="M24" s="9">
        <v>14669409.55</v>
      </c>
      <c r="N24" s="9"/>
      <c r="O24" s="9">
        <v>14525996</v>
      </c>
      <c r="P24" s="9"/>
      <c r="Q24" s="68">
        <f t="shared" si="0"/>
        <v>0.006225018686545422</v>
      </c>
      <c r="R24" s="72"/>
      <c r="S24" s="57">
        <f>(K24-C24)/K24</f>
        <v>0.10554406890839868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0</v>
      </c>
      <c r="F25" s="9"/>
      <c r="G25" s="9">
        <v>0</v>
      </c>
      <c r="H25" s="9"/>
      <c r="I25" s="68">
        <f>C25/$C$67</f>
        <v>0</v>
      </c>
      <c r="J25" s="67"/>
      <c r="K25" s="9">
        <v>0</v>
      </c>
      <c r="L25" s="9"/>
      <c r="M25" s="9">
        <v>0</v>
      </c>
      <c r="N25" s="9"/>
      <c r="O25" s="9">
        <v>-2725</v>
      </c>
      <c r="P25" s="9"/>
      <c r="Q25" s="68">
        <f t="shared" si="0"/>
        <v>0</v>
      </c>
      <c r="R25" s="72"/>
      <c r="S25" s="58">
        <v>0</v>
      </c>
    </row>
    <row r="26" spans="1:19" s="6" customFormat="1" ht="13.5" customHeight="1">
      <c r="A26" s="44"/>
      <c r="B26" s="45"/>
      <c r="C26" s="102">
        <f>SUM(C20:C25)</f>
        <v>9048852.200000001</v>
      </c>
      <c r="D26" s="9"/>
      <c r="E26" s="102">
        <f>SUM(E20:E25)</f>
        <v>86069297.18</v>
      </c>
      <c r="F26" s="9"/>
      <c r="G26" s="102">
        <f>SUM(G20:G25)</f>
        <v>96860190</v>
      </c>
      <c r="H26" s="9"/>
      <c r="I26" s="103">
        <f>SUM(I21:I25)</f>
        <v>0.04030994192978274</v>
      </c>
      <c r="J26" s="67"/>
      <c r="K26" s="102">
        <f>SUM(K20:K25)</f>
        <v>4675262.79</v>
      </c>
      <c r="L26" s="9"/>
      <c r="M26" s="102">
        <f>SUM(M20:M25)</f>
        <v>62111663.3</v>
      </c>
      <c r="N26" s="9"/>
      <c r="O26" s="102">
        <f>SUM(O20:O25)</f>
        <v>106693913</v>
      </c>
      <c r="P26" s="9"/>
      <c r="Q26" s="103">
        <f>SUM(Q21:Q25)</f>
        <v>0.023987760857630734</v>
      </c>
      <c r="R26" s="72"/>
      <c r="S26" s="104">
        <f>(K26-C26)/K26</f>
        <v>-0.9354745618481054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1050061.51</v>
      </c>
      <c r="D29" s="9"/>
      <c r="E29" s="9">
        <v>9264669.1</v>
      </c>
      <c r="F29" s="9"/>
      <c r="G29" s="9">
        <v>9725792</v>
      </c>
      <c r="H29" s="9"/>
      <c r="I29" s="68">
        <f>C29/$C$67</f>
        <v>0.00543804010534807</v>
      </c>
      <c r="J29" s="67"/>
      <c r="K29" s="9">
        <v>34703.72</v>
      </c>
      <c r="L29" s="9"/>
      <c r="M29" s="9">
        <v>3201989.7</v>
      </c>
      <c r="N29" s="9"/>
      <c r="O29" s="9">
        <v>11087067</v>
      </c>
      <c r="P29" s="9"/>
      <c r="Q29" s="68">
        <f>K29/$K$67</f>
        <v>0.00017805727156358989</v>
      </c>
      <c r="R29" s="72"/>
      <c r="S29" s="57">
        <f>(K29-C29)/K29</f>
        <v>-29.25789483087116</v>
      </c>
    </row>
    <row r="30" spans="1:19" ht="13.5" customHeight="1">
      <c r="A30" s="44" t="s">
        <v>43</v>
      </c>
      <c r="B30" s="45"/>
      <c r="C30" s="9">
        <v>1937.19</v>
      </c>
      <c r="D30" s="9"/>
      <c r="E30" s="9">
        <v>33001.86</v>
      </c>
      <c r="F30" s="9"/>
      <c r="G30" s="9">
        <v>277911</v>
      </c>
      <c r="H30" s="9"/>
      <c r="I30" s="68">
        <f>C30/$C$67</f>
        <v>1.0032285548376331E-05</v>
      </c>
      <c r="J30" s="67"/>
      <c r="K30" s="9">
        <v>4257.4</v>
      </c>
      <c r="L30" s="9"/>
      <c r="M30" s="9">
        <v>3680664.52</v>
      </c>
      <c r="N30" s="9"/>
      <c r="O30" s="9">
        <v>35042</v>
      </c>
      <c r="P30" s="9"/>
      <c r="Q30" s="68">
        <f>K30/$K$67</f>
        <v>2.1843797378345248E-05</v>
      </c>
      <c r="R30" s="72"/>
      <c r="S30" s="57">
        <f>(K30-C30)/K30</f>
        <v>0.5449828533846949</v>
      </c>
    </row>
    <row r="31" spans="1:19" ht="13.5" customHeight="1">
      <c r="A31" s="44" t="s">
        <v>11</v>
      </c>
      <c r="B31" s="45"/>
      <c r="C31" s="9">
        <v>13300692.97</v>
      </c>
      <c r="D31" s="9"/>
      <c r="E31" s="9">
        <v>119668714.58</v>
      </c>
      <c r="F31" s="9"/>
      <c r="G31" s="9">
        <v>41964700</v>
      </c>
      <c r="H31" s="9"/>
      <c r="I31" s="68">
        <f>C31/$C$67</f>
        <v>0.06888139514777676</v>
      </c>
      <c r="J31" s="67"/>
      <c r="K31" s="9">
        <v>6057955.14</v>
      </c>
      <c r="L31" s="9"/>
      <c r="M31" s="9">
        <v>97061023.12</v>
      </c>
      <c r="N31" s="9"/>
      <c r="O31" s="9">
        <v>100958670</v>
      </c>
      <c r="P31" s="9"/>
      <c r="Q31" s="68">
        <f>K31/$K$67</f>
        <v>0.031082055856923266</v>
      </c>
      <c r="R31" s="72"/>
      <c r="S31" s="57">
        <f>(K31-C31)/K31</f>
        <v>-1.1955746885903815</v>
      </c>
    </row>
    <row r="32" spans="1:19" ht="13.5" customHeight="1">
      <c r="A32" s="44" t="s">
        <v>12</v>
      </c>
      <c r="B32" s="45"/>
      <c r="C32" s="10">
        <v>1056580.01</v>
      </c>
      <c r="D32" s="9"/>
      <c r="E32" s="10">
        <v>6075167.88</v>
      </c>
      <c r="F32" s="9"/>
      <c r="G32" s="10">
        <v>4756071</v>
      </c>
      <c r="H32" s="9"/>
      <c r="I32" s="69">
        <f>C32/$C$67</f>
        <v>0.005471797998661112</v>
      </c>
      <c r="J32" s="67"/>
      <c r="K32" s="10">
        <v>358840.55</v>
      </c>
      <c r="L32" s="9"/>
      <c r="M32" s="10">
        <v>4530761.25</v>
      </c>
      <c r="N32" s="9"/>
      <c r="O32" s="10">
        <v>8848902</v>
      </c>
      <c r="P32" s="9"/>
      <c r="Q32" s="69">
        <f>K32/$K$67</f>
        <v>0.0018411331482439909</v>
      </c>
      <c r="R32" s="72"/>
      <c r="S32" s="58">
        <f>(K32-C32)/K32</f>
        <v>-1.9444275737510712</v>
      </c>
    </row>
    <row r="33" spans="1:19" s="6" customFormat="1" ht="13.5" customHeight="1">
      <c r="A33" s="46"/>
      <c r="B33" s="45"/>
      <c r="C33" s="9">
        <f>SUM(C29:D32)</f>
        <v>15409271.68</v>
      </c>
      <c r="D33" s="9"/>
      <c r="E33" s="9">
        <f>SUM(E29:E32)</f>
        <v>135041553.42</v>
      </c>
      <c r="F33" s="9"/>
      <c r="G33" s="9">
        <f>SUM(G29:G32)</f>
        <v>56724474</v>
      </c>
      <c r="H33" s="9"/>
      <c r="I33" s="68">
        <f>SUM(I29:I32)</f>
        <v>0.07980126553733433</v>
      </c>
      <c r="J33" s="67"/>
      <c r="K33" s="9">
        <f>SUM(K29:L32)</f>
        <v>6455756.81</v>
      </c>
      <c r="L33" s="9"/>
      <c r="M33" s="9">
        <f>SUM(M29:M32)</f>
        <v>108474438.59</v>
      </c>
      <c r="N33" s="9"/>
      <c r="O33" s="9">
        <f>SUM(O29:O32)</f>
        <v>120929681</v>
      </c>
      <c r="P33" s="9"/>
      <c r="Q33" s="68">
        <f>SUM(Q29:Q32)</f>
        <v>0.03312309007410919</v>
      </c>
      <c r="R33" s="72"/>
      <c r="S33" s="57">
        <f>(K33-C33)/K33</f>
        <v>-1.3869039887207277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3394572</v>
      </c>
      <c r="D36" s="9"/>
      <c r="E36" s="9">
        <f>22543208+C36</f>
        <v>25937780</v>
      </c>
      <c r="F36" s="9"/>
      <c r="G36" s="9">
        <v>41802417</v>
      </c>
      <c r="H36" s="9"/>
      <c r="I36" s="68">
        <f>C36/$C$67</f>
        <v>0.01757974985340774</v>
      </c>
      <c r="J36" s="67"/>
      <c r="K36" s="9">
        <v>2488973.23</v>
      </c>
      <c r="L36" s="9"/>
      <c r="M36" s="9">
        <f>K36+18364240</f>
        <v>20853213.23</v>
      </c>
      <c r="N36" s="9"/>
      <c r="O36" s="9">
        <v>47305621</v>
      </c>
      <c r="P36" s="9"/>
      <c r="Q36" s="68">
        <f>K36/$K$67</f>
        <v>0.012770382608222273</v>
      </c>
      <c r="R36" s="72"/>
      <c r="S36" s="57">
        <f>(K36-C36)/K36</f>
        <v>-0.363844319048783</v>
      </c>
    </row>
    <row r="37" spans="1:19" ht="13.5" customHeight="1">
      <c r="A37" s="44" t="s">
        <v>13</v>
      </c>
      <c r="B37" s="45"/>
      <c r="C37" s="9">
        <v>99083.2</v>
      </c>
      <c r="D37" s="9"/>
      <c r="E37" s="9">
        <v>290251.96</v>
      </c>
      <c r="F37" s="9"/>
      <c r="G37" s="9">
        <v>2208</v>
      </c>
      <c r="H37" s="9"/>
      <c r="I37" s="68">
        <f>C37/$C$67</f>
        <v>0.0005131303359231059</v>
      </c>
      <c r="J37" s="67"/>
      <c r="K37" s="9">
        <v>32016.23</v>
      </c>
      <c r="L37" s="9"/>
      <c r="M37" s="9">
        <v>411232</v>
      </c>
      <c r="N37" s="9"/>
      <c r="O37" s="9">
        <v>179727</v>
      </c>
      <c r="P37" s="9"/>
      <c r="Q37" s="68">
        <f>K37/$K$67</f>
        <v>0.000164268342401113</v>
      </c>
      <c r="R37" s="72"/>
      <c r="S37" s="57">
        <f>(K37-C37)/K37</f>
        <v>-2.0947803660830773</v>
      </c>
    </row>
    <row r="38" spans="1:19" ht="13.5" customHeight="1">
      <c r="A38" s="44" t="s">
        <v>14</v>
      </c>
      <c r="B38" s="45"/>
      <c r="C38" s="9">
        <v>838213.78</v>
      </c>
      <c r="D38" s="9"/>
      <c r="E38" s="9">
        <v>8943756.92</v>
      </c>
      <c r="F38" s="9"/>
      <c r="G38" s="9">
        <v>8878830</v>
      </c>
      <c r="H38" s="9"/>
      <c r="I38" s="99">
        <f>C38/$C$67</f>
        <v>0.004340926801988394</v>
      </c>
      <c r="J38" s="67"/>
      <c r="K38" s="9">
        <v>1153094</v>
      </c>
      <c r="L38" s="9"/>
      <c r="M38" s="9">
        <v>13341019.73</v>
      </c>
      <c r="N38" s="9"/>
      <c r="O38" s="9">
        <v>13675206</v>
      </c>
      <c r="P38" s="9"/>
      <c r="Q38" s="68">
        <f>K38/$K$67</f>
        <v>0.005916275589370423</v>
      </c>
      <c r="R38" s="72"/>
      <c r="S38" s="57">
        <f>(K38-C38)/K38</f>
        <v>0.27307419863428306</v>
      </c>
    </row>
    <row r="39" spans="1:19" ht="13.5" customHeight="1">
      <c r="A39" s="44"/>
      <c r="B39" s="45"/>
      <c r="C39" s="102">
        <f>SUM(C36:C38)</f>
        <v>4331868.98</v>
      </c>
      <c r="D39" s="9"/>
      <c r="E39" s="102">
        <f>SUM(E36:E38)</f>
        <v>35171788.88</v>
      </c>
      <c r="F39" s="9"/>
      <c r="G39" s="102">
        <f>SUM(G36:G38)</f>
        <v>50683455</v>
      </c>
      <c r="H39" s="9"/>
      <c r="I39" s="103">
        <f>SUM(I36:I38)</f>
        <v>0.02243380699131924</v>
      </c>
      <c r="J39" s="67"/>
      <c r="K39" s="102">
        <f>SUM(K36:K38)</f>
        <v>3674083.46</v>
      </c>
      <c r="L39" s="9"/>
      <c r="M39" s="102">
        <f>SUM(M36:M38)</f>
        <v>34605464.96</v>
      </c>
      <c r="N39" s="9"/>
      <c r="O39" s="102">
        <f>SUM(O36:O38)</f>
        <v>61160554</v>
      </c>
      <c r="P39" s="9"/>
      <c r="Q39" s="103">
        <f>SUM(Q36:Q38)</f>
        <v>0.01885092653999381</v>
      </c>
      <c r="R39" s="72"/>
      <c r="S39" s="104">
        <f>(K39-C39)/K39</f>
        <v>-0.17903390795591792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84689260.69000001</v>
      </c>
      <c r="D41" s="30"/>
      <c r="E41" s="30">
        <f>ROUNDUP(E17+E26+E33+E39,0)</f>
        <v>1418334510</v>
      </c>
      <c r="F41" s="30"/>
      <c r="G41" s="30">
        <f>G17+G26+G33+G39</f>
        <v>1139441482</v>
      </c>
      <c r="H41" s="30"/>
      <c r="I41" s="73">
        <f>I17+I26+I33+I39</f>
        <v>0.4320351609157931</v>
      </c>
      <c r="J41" s="32"/>
      <c r="K41" s="30">
        <f>K17+K26+K33+K39</f>
        <v>65467310.45</v>
      </c>
      <c r="L41" s="30"/>
      <c r="M41" s="30">
        <f>M17+M26+M33+M39</f>
        <v>1132930040.71</v>
      </c>
      <c r="N41" s="30"/>
      <c r="O41" s="30">
        <f>O17+O26+O33+O39</f>
        <v>1407364008.7</v>
      </c>
      <c r="P41" s="30"/>
      <c r="Q41" s="73">
        <f>Q17+Q26+Q33+Q39</f>
        <v>0.3358985917167812</v>
      </c>
      <c r="R41" s="33"/>
      <c r="S41" s="31">
        <f>(K41-C41)/K41</f>
        <v>-0.29361142389804723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75867605.7</v>
      </c>
      <c r="D46" s="9"/>
      <c r="E46" s="9">
        <v>734019690.8</v>
      </c>
      <c r="F46" s="9"/>
      <c r="G46" s="9">
        <v>578190524</v>
      </c>
      <c r="H46" s="9"/>
      <c r="I46" s="68">
        <f aca="true" t="shared" si="1" ref="I46:I53">C46/$C$67</f>
        <v>0.3929018239068051</v>
      </c>
      <c r="J46" s="67"/>
      <c r="K46" s="9">
        <v>106634839.03</v>
      </c>
      <c r="L46" s="9"/>
      <c r="M46" s="9">
        <v>1068741221.16</v>
      </c>
      <c r="N46" s="9"/>
      <c r="O46" s="9">
        <v>677020071.7</v>
      </c>
      <c r="P46" s="9"/>
      <c r="Q46" s="68">
        <f aca="true" t="shared" si="2" ref="Q46:Q53">K46/$K$67</f>
        <v>0.5471202652425851</v>
      </c>
      <c r="R46" s="72"/>
      <c r="S46" s="57">
        <f aca="true" t="shared" si="3" ref="S46:S54">(K46-C46)/K46</f>
        <v>0.2885289049045606</v>
      </c>
    </row>
    <row r="47" spans="1:19" ht="13.5" customHeight="1">
      <c r="A47" s="47" t="s">
        <v>33</v>
      </c>
      <c r="B47" s="45"/>
      <c r="C47" s="9">
        <v>18270824.75</v>
      </c>
      <c r="D47" s="9"/>
      <c r="E47" s="9">
        <v>212882864.58</v>
      </c>
      <c r="F47" s="9"/>
      <c r="G47" s="9">
        <v>177246081</v>
      </c>
      <c r="H47" s="9"/>
      <c r="I47" s="68">
        <f t="shared" si="1"/>
        <v>0.09462062631767745</v>
      </c>
      <c r="J47" s="67"/>
      <c r="K47" s="9">
        <v>0</v>
      </c>
      <c r="L47" s="9"/>
      <c r="M47" s="9">
        <f>K47</f>
        <v>0</v>
      </c>
      <c r="N47" s="9"/>
      <c r="O47" s="9">
        <v>247681643.43</v>
      </c>
      <c r="P47" s="9"/>
      <c r="Q47" s="68">
        <f t="shared" si="2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277971.27</v>
      </c>
      <c r="D48" s="9"/>
      <c r="E48" s="9">
        <v>7746491.31</v>
      </c>
      <c r="F48" s="9"/>
      <c r="G48" s="9">
        <v>6141791</v>
      </c>
      <c r="H48" s="9"/>
      <c r="I48" s="68">
        <f t="shared" si="1"/>
        <v>0.0014395527309581484</v>
      </c>
      <c r="J48" s="67"/>
      <c r="K48" s="9">
        <v>0</v>
      </c>
      <c r="L48" s="9"/>
      <c r="M48" s="9">
        <f>K48</f>
        <v>0</v>
      </c>
      <c r="N48" s="9"/>
      <c r="O48" s="9">
        <v>5598497.81</v>
      </c>
      <c r="P48" s="9"/>
      <c r="Q48" s="68">
        <f t="shared" si="2"/>
        <v>0</v>
      </c>
      <c r="R48" s="72"/>
      <c r="S48" s="57">
        <v>0</v>
      </c>
    </row>
    <row r="49" spans="1:19" ht="13.5" customHeight="1">
      <c r="A49" s="47" t="s">
        <v>44</v>
      </c>
      <c r="B49" s="45"/>
      <c r="C49" s="9">
        <v>3712</v>
      </c>
      <c r="D49" s="9"/>
      <c r="E49" s="9">
        <v>9964753.94</v>
      </c>
      <c r="F49" s="9"/>
      <c r="G49" s="9">
        <v>11718664</v>
      </c>
      <c r="H49" s="9"/>
      <c r="I49" s="68">
        <f t="shared" si="1"/>
        <v>1.9223640404695946E-05</v>
      </c>
      <c r="J49" s="67"/>
      <c r="K49" s="9">
        <v>2050379.4</v>
      </c>
      <c r="L49" s="9"/>
      <c r="M49" s="9">
        <v>10251897</v>
      </c>
      <c r="N49" s="9"/>
      <c r="O49" s="9">
        <v>5150000</v>
      </c>
      <c r="P49" s="9"/>
      <c r="Q49" s="68">
        <f t="shared" si="2"/>
        <v>0.010520052652401255</v>
      </c>
      <c r="R49" s="72"/>
      <c r="S49" s="57">
        <f t="shared" si="3"/>
        <v>0.9981896033485315</v>
      </c>
    </row>
    <row r="50" spans="1:19" ht="13.5" customHeight="1">
      <c r="A50" s="47" t="s">
        <v>40</v>
      </c>
      <c r="B50" s="45"/>
      <c r="C50" s="9">
        <v>6293936.37</v>
      </c>
      <c r="D50" s="9"/>
      <c r="E50" s="9">
        <v>95995873.65</v>
      </c>
      <c r="F50" s="9"/>
      <c r="G50" s="9">
        <v>130406417</v>
      </c>
      <c r="H50" s="9"/>
      <c r="I50" s="68">
        <f t="shared" si="1"/>
        <v>0.03259492713009626</v>
      </c>
      <c r="J50" s="67"/>
      <c r="K50" s="9">
        <v>8860381.32</v>
      </c>
      <c r="L50" s="9"/>
      <c r="M50" s="9">
        <v>117463344.52</v>
      </c>
      <c r="N50" s="9"/>
      <c r="O50" s="9">
        <v>155228518.91</v>
      </c>
      <c r="P50" s="9"/>
      <c r="Q50" s="68">
        <f t="shared" si="2"/>
        <v>0.045460697667345146</v>
      </c>
      <c r="R50" s="72"/>
      <c r="S50" s="57">
        <f t="shared" si="3"/>
        <v>0.28965400667428615</v>
      </c>
    </row>
    <row r="51" spans="1:19" ht="13.5" customHeight="1">
      <c r="A51" s="47" t="s">
        <v>47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C51/$C$67</f>
        <v>0</v>
      </c>
      <c r="J51" s="67"/>
      <c r="K51" s="9">
        <v>3776455.2</v>
      </c>
      <c r="L51" s="9"/>
      <c r="M51" s="9">
        <v>40903077.97</v>
      </c>
      <c r="N51" s="9"/>
      <c r="O51" s="9">
        <v>0</v>
      </c>
      <c r="P51" s="9"/>
      <c r="Q51" s="68">
        <f>K51/$K$67</f>
        <v>0.019376173767369352</v>
      </c>
      <c r="R51" s="72"/>
      <c r="S51" s="57">
        <f>(K51-C51)/K51</f>
        <v>1</v>
      </c>
    </row>
    <row r="52" spans="1:19" ht="13.5" customHeight="1">
      <c r="A52" s="47" t="s">
        <v>35</v>
      </c>
      <c r="B52" s="45"/>
      <c r="C52" s="9">
        <v>609312.06</v>
      </c>
      <c r="D52" s="9">
        <v>9485.48</v>
      </c>
      <c r="E52" s="9">
        <v>5925622.93</v>
      </c>
      <c r="F52" s="9"/>
      <c r="G52" s="9">
        <v>5453681</v>
      </c>
      <c r="H52" s="9"/>
      <c r="I52" s="68">
        <f t="shared" si="1"/>
        <v>0.0031554945947425976</v>
      </c>
      <c r="J52" s="66"/>
      <c r="K52" s="9">
        <v>583060.87</v>
      </c>
      <c r="L52" s="9">
        <v>9485.48</v>
      </c>
      <c r="M52" s="9">
        <v>5757675.42</v>
      </c>
      <c r="N52" s="9"/>
      <c r="O52" s="9">
        <v>5940332</v>
      </c>
      <c r="P52" s="9"/>
      <c r="Q52" s="68">
        <f t="shared" si="2"/>
        <v>0.0029915590509516842</v>
      </c>
      <c r="R52" s="72"/>
      <c r="S52" s="57">
        <f t="shared" si="3"/>
        <v>-0.04502306937524389</v>
      </c>
    </row>
    <row r="53" spans="1:19" ht="13.5" customHeight="1">
      <c r="A53" s="47" t="s">
        <v>36</v>
      </c>
      <c r="B53" s="45"/>
      <c r="C53" s="10">
        <v>7077786.07</v>
      </c>
      <c r="D53" s="9"/>
      <c r="E53" s="10">
        <v>70777850.93</v>
      </c>
      <c r="F53" s="9"/>
      <c r="G53" s="10">
        <v>62279724</v>
      </c>
      <c r="H53" s="9"/>
      <c r="I53" s="69">
        <f t="shared" si="1"/>
        <v>0.036654314189398206</v>
      </c>
      <c r="J53" s="66"/>
      <c r="K53" s="10">
        <v>7529563.02</v>
      </c>
      <c r="L53" s="9"/>
      <c r="M53" s="10">
        <v>74467266.56</v>
      </c>
      <c r="N53" s="9"/>
      <c r="O53" s="10">
        <v>72901282.5</v>
      </c>
      <c r="P53" s="9"/>
      <c r="Q53" s="69">
        <f t="shared" si="2"/>
        <v>0.038632557184281796</v>
      </c>
      <c r="R53" s="72"/>
      <c r="S53" s="57">
        <f t="shared" si="3"/>
        <v>0.060000420847795666</v>
      </c>
    </row>
    <row r="54" spans="1:19" ht="13.5" customHeight="1">
      <c r="A54" s="47"/>
      <c r="B54" s="45"/>
      <c r="C54" s="9">
        <f>SUM(C46:C53)</f>
        <v>108401148.22</v>
      </c>
      <c r="D54" s="9"/>
      <c r="E54" s="9">
        <f>SUM(E46:E53)</f>
        <v>1137313148.1399999</v>
      </c>
      <c r="F54" s="9"/>
      <c r="G54" s="9">
        <f>SUM(G46:G53)</f>
        <v>971436882</v>
      </c>
      <c r="H54" s="9"/>
      <c r="I54" s="68">
        <f>SUM(I46:I53)</f>
        <v>0.5613859625100825</v>
      </c>
      <c r="J54" s="67"/>
      <c r="K54" s="9">
        <f>SUM(K46:K53)</f>
        <v>129434678.84</v>
      </c>
      <c r="L54" s="9"/>
      <c r="M54" s="9">
        <f>SUM(M46:M53)</f>
        <v>1317584482.6299999</v>
      </c>
      <c r="N54" s="9"/>
      <c r="O54" s="9">
        <f>SUM(O46:O53)</f>
        <v>1169520346.3500001</v>
      </c>
      <c r="P54" s="9"/>
      <c r="Q54" s="68">
        <f>SUM(Q46:Q53)</f>
        <v>0.6641013055649344</v>
      </c>
      <c r="R54" s="72"/>
      <c r="S54" s="57">
        <f t="shared" si="3"/>
        <v>0.1625030541158177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8" t="s">
        <v>31</v>
      </c>
      <c r="B56" s="109"/>
      <c r="C56" s="30">
        <f>C54</f>
        <v>108401148.22</v>
      </c>
      <c r="D56" s="30"/>
      <c r="E56" s="30">
        <f>E54</f>
        <v>1137313148.1399999</v>
      </c>
      <c r="F56" s="30"/>
      <c r="G56" s="30">
        <f>G54</f>
        <v>971436882</v>
      </c>
      <c r="H56" s="30"/>
      <c r="I56" s="73">
        <f>I54</f>
        <v>0.5613859625100825</v>
      </c>
      <c r="J56" s="33"/>
      <c r="K56" s="30">
        <f>K54</f>
        <v>129434678.84</v>
      </c>
      <c r="L56" s="30"/>
      <c r="M56" s="30">
        <f>M54</f>
        <v>1317584482.6299999</v>
      </c>
      <c r="N56" s="30"/>
      <c r="O56" s="30">
        <f>O54</f>
        <v>1169520346.3500001</v>
      </c>
      <c r="P56" s="30"/>
      <c r="Q56" s="73">
        <f>Q54</f>
        <v>0.6641013055649344</v>
      </c>
      <c r="R56" s="33"/>
      <c r="S56" s="31">
        <f>(K56-C56)/K56</f>
        <v>0.1625030541158177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7">
        <v>5171.42</v>
      </c>
      <c r="D61" s="9"/>
      <c r="E61" s="10">
        <v>791683.59</v>
      </c>
      <c r="F61" s="9"/>
      <c r="G61" s="10">
        <v>197672</v>
      </c>
      <c r="H61" s="9"/>
      <c r="I61" s="69">
        <f>C61/$C$67</f>
        <v>2.6781659068333166E-05</v>
      </c>
      <c r="J61" s="66"/>
      <c r="K61" s="10">
        <v>20.02</v>
      </c>
      <c r="L61" s="9"/>
      <c r="M61" s="10">
        <v>2145.22</v>
      </c>
      <c r="N61" s="9"/>
      <c r="O61" s="10">
        <v>868261</v>
      </c>
      <c r="P61" s="9"/>
      <c r="Q61" s="69">
        <f>K61/$K$67</f>
        <v>1.0271828428488559E-07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5171.42</v>
      </c>
      <c r="D62" s="9"/>
      <c r="E62" s="9">
        <f>SUM(E61:E61)</f>
        <v>791683.59</v>
      </c>
      <c r="F62" s="9"/>
      <c r="G62" s="9">
        <f>SUM(G61:G61)</f>
        <v>197672</v>
      </c>
      <c r="H62" s="9"/>
      <c r="I62" s="68">
        <f>SUM(I61:I61)</f>
        <v>2.6781659068333166E-05</v>
      </c>
      <c r="J62" s="66"/>
      <c r="K62" s="9">
        <f>SUM(K61:K61)</f>
        <v>20.02</v>
      </c>
      <c r="L62" s="9"/>
      <c r="M62" s="9">
        <f>SUM(M61:M61)</f>
        <v>2145.22</v>
      </c>
      <c r="N62" s="9"/>
      <c r="O62" s="9">
        <f>SUM(O61)</f>
        <v>868261</v>
      </c>
      <c r="P62" s="9"/>
      <c r="Q62" s="68">
        <f>SUM(Q61)</f>
        <v>1.0271828428488559E-07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/>
    </row>
    <row r="64" spans="1:19" ht="13.5" customHeight="1" thickBot="1">
      <c r="A64" s="27" t="s">
        <v>39</v>
      </c>
      <c r="B64" s="28"/>
      <c r="C64" s="29">
        <f>C62</f>
        <v>5171.42</v>
      </c>
      <c r="D64" s="74"/>
      <c r="E64" s="30">
        <f>E62</f>
        <v>791683.59</v>
      </c>
      <c r="F64" s="30"/>
      <c r="G64" s="30">
        <f>G62</f>
        <v>197672</v>
      </c>
      <c r="H64" s="74"/>
      <c r="I64" s="73">
        <f>I62</f>
        <v>2.6781659068333166E-05</v>
      </c>
      <c r="J64" s="75"/>
      <c r="K64" s="30">
        <f>K62</f>
        <v>20.02</v>
      </c>
      <c r="L64" s="74"/>
      <c r="M64" s="30">
        <f>M62</f>
        <v>2145.22</v>
      </c>
      <c r="N64" s="30"/>
      <c r="O64" s="30">
        <f>O62</f>
        <v>868261</v>
      </c>
      <c r="P64" s="74"/>
      <c r="Q64" s="73">
        <f>Q62</f>
        <v>1.0271828428488559E-07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193095580.33</v>
      </c>
      <c r="D67" s="77"/>
      <c r="E67" s="77">
        <f>E41+E56+E64</f>
        <v>2556439341.73</v>
      </c>
      <c r="F67" s="77"/>
      <c r="G67" s="77">
        <f>G41+G56+G64</f>
        <v>2111076036</v>
      </c>
      <c r="H67" s="77"/>
      <c r="I67" s="78">
        <f>I41+I56+I64</f>
        <v>0.993447905084944</v>
      </c>
      <c r="J67" s="79"/>
      <c r="K67" s="77">
        <f>K41+K56+K64</f>
        <v>194902009.31000003</v>
      </c>
      <c r="L67" s="77"/>
      <c r="M67" s="77">
        <f>M41+M56+M64</f>
        <v>2450516668.56</v>
      </c>
      <c r="N67" s="77"/>
      <c r="O67" s="77">
        <f>O41+O56+O64</f>
        <v>2577752616.05</v>
      </c>
      <c r="P67" s="77"/>
      <c r="Q67" s="78">
        <f>Q41+Q56+Q64</f>
        <v>1</v>
      </c>
      <c r="R67" s="33"/>
      <c r="S67" s="78">
        <f>(K67-C67)/K67</f>
        <v>0.009268395879525368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2020-11-13T21:08:23Z</cp:lastPrinted>
  <dcterms:created xsi:type="dcterms:W3CDTF">2009-02-19T19:53:26Z</dcterms:created>
  <dcterms:modified xsi:type="dcterms:W3CDTF">2020-11-13T21:08:32Z</dcterms:modified>
  <cp:category/>
  <cp:version/>
  <cp:contentType/>
  <cp:contentStatus/>
</cp:coreProperties>
</file>