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2017'!$A$9:$J$72</definedName>
    <definedName name="A_impresión_IM">#REF!</definedName>
    <definedName name="_xlnm.Print_Area" localSheetId="0">'FEBRERO 2017'!$A$2:$S$65</definedName>
    <definedName name="TOTALA" localSheetId="0">'FEBRERO 2017'!$E$65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<sst xmlns="http://schemas.openxmlformats.org/spreadsheetml/2006/main" count="48" uniqueCount="45">
  <si>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</si>
  <si>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</si>
  <si>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</si>
  <si>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</si>
  <si>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</si>
  <si>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</si>
  <si>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</si>
  <si>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</si>
  <si>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</si>
  <si>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</si>
  <si>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</si>
  <si>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</si>
  <si>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</si>
  <si>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</si>
  <si>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</si>
  <si>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</si>
  <si>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</si>
  <si>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</si>
  <si>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</si>
  <si>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</si>
  <si>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</si>
  <si>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</si>
  <si>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</si>
  <si>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</si>
  <si>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</si>
  <si>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</si>
  <si>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</si>
  <si>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</si>
  <si>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</si>
  <si>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</si>
  <si>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</si>
  <si>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</si>
  <si>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</si>
  <si>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</si>
  <si>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</si>
  <si>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</si>
  <si>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</si>
  <si>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</si>
  <si>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</si>
  <si>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</si>
  <si>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</si>
  <si>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PARTICIPACIONES ESTATALES</t>
  </si>
  <si>
    <t>2022 VS 2021</t>
  </si>
  <si>
    <t>COMPARATIVO MES MARZO DE  2021 VS MES DE MARZO 2022</t>
  </si>
  <si>
    <t>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</si>
</sst>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7"/>
  <sheetViews>
    <sheetView showGridLines="0" tabSelected="1" zoomScale="75" zoomScaleNormal="75" zoomScalePageLayoutView="0" workbookViewId="0" topLeftCell="A1">
      <selection activeCell="G3" sqref="G3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2021</v>
      </c>
      <c r="D8" s="128"/>
      <c r="E8" s="128"/>
      <c r="F8" s="128"/>
      <c r="G8" s="128"/>
      <c r="H8" s="128"/>
      <c r="I8" s="129"/>
      <c r="J8" s="115"/>
      <c r="K8" s="128">
        <v>2022</v>
      </c>
      <c r="L8" s="128"/>
      <c r="M8" s="128"/>
      <c r="N8" s="128"/>
      <c r="O8" s="128"/>
      <c r="P8" s="128"/>
      <c r="Q8" s="129"/>
      <c r="R8" s="115"/>
      <c r="S8" s="116" t="str">
        <f>C10</f>
        <v>MARZO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44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MARZO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42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50205781.79</v>
      </c>
      <c r="D14" s="7"/>
      <c r="E14" s="7">
        <v>117126654.35</v>
      </c>
      <c r="F14" s="7"/>
      <c r="G14" s="7">
        <v>91348274.07</v>
      </c>
      <c r="H14" s="7"/>
      <c r="I14" s="59">
        <f>C14/$C$65</f>
        <v>0.17292496624836554</v>
      </c>
      <c r="J14" s="58"/>
      <c r="K14" s="7">
        <v>38194507.6</v>
      </c>
      <c r="L14" s="7"/>
      <c r="M14" s="7">
        <v>127962153.89</v>
      </c>
      <c r="N14" s="7"/>
      <c r="O14" s="7">
        <v>118626668.84</v>
      </c>
      <c r="P14" s="7"/>
      <c r="Q14" s="59">
        <f>K14/$K$65</f>
        <v>0.21082817079550276</v>
      </c>
      <c r="R14" s="62"/>
      <c r="S14" s="51">
        <f>(K14-C14)/K14</f>
        <v>-0.3144764769791141</v>
      </c>
    </row>
    <row r="15" spans="1:19" ht="13.5" customHeight="1">
      <c r="A15" s="40" t="s">
        <v>6</v>
      </c>
      <c r="B15" s="41"/>
      <c r="C15" s="7">
        <v>30572553.44</v>
      </c>
      <c r="D15" s="7"/>
      <c r="E15" s="7">
        <f>C15+553359584</f>
        <v>583932137.44</v>
      </c>
      <c r="F15" s="7"/>
      <c r="G15" s="7">
        <v>535666322.11</v>
      </c>
      <c r="H15" s="7"/>
      <c r="I15" s="59">
        <f>C15/$C$65</f>
        <v>0.10530177169338233</v>
      </c>
      <c r="J15" s="58"/>
      <c r="K15" s="7">
        <v>23556326</v>
      </c>
      <c r="L15" s="7"/>
      <c r="M15" s="7">
        <f>K15+695048569</f>
        <v>718604895</v>
      </c>
      <c r="N15" s="7"/>
      <c r="O15" s="7">
        <v>709047553.26</v>
      </c>
      <c r="P15" s="7"/>
      <c r="Q15" s="59">
        <f>K15/$K$65</f>
        <v>0.13002752053393515</v>
      </c>
      <c r="R15" s="62"/>
      <c r="S15" s="51">
        <f>(K15-C15)/K15</f>
        <v>-0.2978489701662306</v>
      </c>
    </row>
    <row r="16" spans="1:19" ht="13.5" customHeight="1">
      <c r="A16" s="40" t="s">
        <v>7</v>
      </c>
      <c r="B16" s="41"/>
      <c r="C16" s="7">
        <v>0</v>
      </c>
      <c r="D16" s="7"/>
      <c r="E16" s="7">
        <f>C16</f>
        <v>0</v>
      </c>
      <c r="F16" s="7"/>
      <c r="G16" s="7">
        <v>386437.57</v>
      </c>
      <c r="H16" s="7"/>
      <c r="I16" s="59">
        <f>C16/$C$65</f>
        <v>0</v>
      </c>
      <c r="J16" s="58"/>
      <c r="K16" s="7">
        <v>109240.6</v>
      </c>
      <c r="L16" s="7"/>
      <c r="M16" s="7">
        <v>117731.67</v>
      </c>
      <c r="N16" s="7"/>
      <c r="O16" s="7">
        <v>175000</v>
      </c>
      <c r="P16" s="7"/>
      <c r="Q16" s="81">
        <f>K16/$K$65</f>
        <v>0.0006029923494707705</v>
      </c>
      <c r="R16" s="62"/>
      <c r="S16" s="51">
        <v>0</v>
      </c>
    </row>
    <row r="17" spans="1:19" ht="13.5" customHeight="1">
      <c r="A17" s="40" t="s">
        <v>39</v>
      </c>
      <c r="B17" s="41"/>
      <c r="C17" s="7">
        <v>0</v>
      </c>
      <c r="D17" s="7"/>
      <c r="E17" s="7">
        <v>25654.63</v>
      </c>
      <c r="F17" s="7"/>
      <c r="G17" s="7">
        <v>0</v>
      </c>
      <c r="H17" s="7"/>
      <c r="I17" s="59">
        <f>C17/$C$65</f>
        <v>0</v>
      </c>
      <c r="J17" s="58"/>
      <c r="K17" s="7">
        <v>0</v>
      </c>
      <c r="L17" s="7"/>
      <c r="M17" s="7">
        <v>0</v>
      </c>
      <c r="N17" s="7"/>
      <c r="O17" s="7">
        <v>0</v>
      </c>
      <c r="P17" s="7"/>
      <c r="Q17" s="81">
        <f>K17/$K$65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80778335.23</v>
      </c>
      <c r="D18" s="10"/>
      <c r="E18" s="83">
        <f>SUM(E14:E17)</f>
        <v>701084446.4200001</v>
      </c>
      <c r="F18" s="7"/>
      <c r="G18" s="83">
        <f>SUM(G14:G17)</f>
        <v>627401033.7500001</v>
      </c>
      <c r="H18" s="7"/>
      <c r="I18" s="84">
        <f>SUM(I14:I17)</f>
        <v>0.27822673794174785</v>
      </c>
      <c r="J18" s="58"/>
      <c r="K18" s="83">
        <f>SUM(K14:K17)</f>
        <v>61860074.2</v>
      </c>
      <c r="L18" s="10"/>
      <c r="M18" s="83">
        <f>SUM(M14:M17)</f>
        <v>846684780.56</v>
      </c>
      <c r="N18" s="7"/>
      <c r="O18" s="83">
        <f>SUM(O14:O17)</f>
        <v>827849222.1</v>
      </c>
      <c r="P18" s="7"/>
      <c r="Q18" s="84">
        <f>SUM(Q14:Q17)</f>
        <v>0.3414586836789087</v>
      </c>
      <c r="R18" s="62"/>
      <c r="S18" s="85">
        <f>(K18-C18)/K18</f>
        <v>-0.3058234454882047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28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24</v>
      </c>
      <c r="B21" s="41"/>
      <c r="C21" s="7">
        <v>0</v>
      </c>
      <c r="D21" s="7"/>
      <c r="E21" s="7">
        <v>10144360.42</v>
      </c>
      <c r="F21" s="7"/>
      <c r="G21" s="7">
        <v>0</v>
      </c>
      <c r="H21" s="7"/>
      <c r="I21" s="59">
        <f aca="true" t="shared" si="0" ref="I21:I26">C21/$C$65</f>
        <v>0</v>
      </c>
      <c r="J21" s="58"/>
      <c r="K21" s="7">
        <v>1794083.43</v>
      </c>
      <c r="L21" s="7"/>
      <c r="M21" s="7">
        <v>1794083.43</v>
      </c>
      <c r="N21" s="7"/>
      <c r="O21" s="7">
        <v>10144360.42</v>
      </c>
      <c r="P21" s="4"/>
      <c r="Q21" s="59">
        <f aca="true" t="shared" si="1" ref="Q21:Q26">K21/$K$65</f>
        <v>0.009903081661967057</v>
      </c>
      <c r="R21" s="62"/>
      <c r="S21" s="51">
        <v>0</v>
      </c>
    </row>
    <row r="22" spans="1:19" s="4" customFormat="1" ht="13.5" customHeight="1">
      <c r="A22" s="42" t="s">
        <v>8</v>
      </c>
      <c r="B22" s="41"/>
      <c r="C22" s="7">
        <v>2150252.9</v>
      </c>
      <c r="D22" s="7"/>
      <c r="E22" s="7">
        <v>4115253.91</v>
      </c>
      <c r="F22" s="7"/>
      <c r="G22" s="7">
        <v>8436634.35</v>
      </c>
      <c r="H22" s="7"/>
      <c r="I22" s="59">
        <f t="shared" si="0"/>
        <v>0.007406167116633004</v>
      </c>
      <c r="J22" s="58"/>
      <c r="K22" s="7">
        <v>1606538.96</v>
      </c>
      <c r="L22" s="7"/>
      <c r="M22" s="7">
        <v>6067291.72</v>
      </c>
      <c r="N22" s="7"/>
      <c r="O22" s="7">
        <v>4373202.91</v>
      </c>
      <c r="P22" s="7"/>
      <c r="Q22" s="59">
        <f t="shared" si="1"/>
        <v>0.008867863248707239</v>
      </c>
      <c r="R22" s="62"/>
      <c r="S22" s="51">
        <f aca="true" t="shared" si="2" ref="S22:S27">(K22-C22)/K22</f>
        <v>-0.33843806688634553</v>
      </c>
    </row>
    <row r="23" spans="1:19" s="4" customFormat="1" ht="13.5" customHeight="1">
      <c r="A23" s="40" t="s">
        <v>10</v>
      </c>
      <c r="B23" s="41"/>
      <c r="C23" s="7">
        <v>1639954.89</v>
      </c>
      <c r="D23" s="7"/>
      <c r="E23" s="7">
        <v>4530554.15</v>
      </c>
      <c r="F23" s="7"/>
      <c r="G23" s="7">
        <v>10644739.89</v>
      </c>
      <c r="H23" s="7"/>
      <c r="I23" s="59">
        <f t="shared" si="0"/>
        <v>0.005648535564853556</v>
      </c>
      <c r="J23" s="58"/>
      <c r="K23" s="7">
        <v>3365410.61</v>
      </c>
      <c r="L23" s="7"/>
      <c r="M23" s="7">
        <v>7577822.92</v>
      </c>
      <c r="N23" s="7"/>
      <c r="O23" s="7">
        <v>6078926.55</v>
      </c>
      <c r="P23" s="7"/>
      <c r="Q23" s="59">
        <f t="shared" si="1"/>
        <v>0.018576580965847484</v>
      </c>
      <c r="R23" s="62"/>
      <c r="S23" s="51">
        <f t="shared" si="2"/>
        <v>0.5127028823386279</v>
      </c>
    </row>
    <row r="24" spans="1:19" s="4" customFormat="1" ht="13.5" customHeight="1">
      <c r="A24" s="42" t="s">
        <v>9</v>
      </c>
      <c r="B24" s="41"/>
      <c r="C24" s="7">
        <v>498426.71</v>
      </c>
      <c r="D24" s="7"/>
      <c r="E24" s="7">
        <f>C24+413796</f>
        <v>912222.71</v>
      </c>
      <c r="F24" s="7"/>
      <c r="G24" s="7">
        <v>6830551.97</v>
      </c>
      <c r="H24" s="7"/>
      <c r="I24" s="59">
        <f t="shared" si="0"/>
        <v>0.001716742951330783</v>
      </c>
      <c r="J24" s="58"/>
      <c r="K24" s="7">
        <v>2412219.5</v>
      </c>
      <c r="L24" s="7"/>
      <c r="M24" s="7">
        <f>K24+5567629</f>
        <v>7979848.5</v>
      </c>
      <c r="N24" s="7"/>
      <c r="O24" s="7">
        <v>7318218.47</v>
      </c>
      <c r="P24" s="7"/>
      <c r="Q24" s="59">
        <f t="shared" si="1"/>
        <v>0.013315103576364529</v>
      </c>
      <c r="R24" s="62"/>
      <c r="S24" s="51">
        <f t="shared" si="2"/>
        <v>0.7933742306618449</v>
      </c>
    </row>
    <row r="25" spans="1:19" s="4" customFormat="1" ht="13.5" customHeight="1">
      <c r="A25" s="43" t="s">
        <v>21</v>
      </c>
      <c r="B25" s="41"/>
      <c r="C25" s="7">
        <v>2303145.4</v>
      </c>
      <c r="D25" s="7"/>
      <c r="E25" s="7">
        <v>7579690.81</v>
      </c>
      <c r="F25" s="7"/>
      <c r="G25" s="7">
        <v>9993921.34</v>
      </c>
      <c r="H25" s="7"/>
      <c r="I25" s="59">
        <f t="shared" si="0"/>
        <v>0.007932778384488899</v>
      </c>
      <c r="J25" s="58"/>
      <c r="K25" s="7">
        <v>2749056.81</v>
      </c>
      <c r="L25" s="7"/>
      <c r="M25" s="7">
        <v>8574572.36</v>
      </c>
      <c r="N25" s="7"/>
      <c r="O25" s="7">
        <v>7934903.61</v>
      </c>
      <c r="P25" s="7"/>
      <c r="Q25" s="59">
        <f t="shared" si="1"/>
        <v>0.01517439692468296</v>
      </c>
      <c r="R25" s="62"/>
      <c r="S25" s="51">
        <f t="shared" si="2"/>
        <v>0.1622052364934576</v>
      </c>
    </row>
    <row r="26" spans="1:19" s="4" customFormat="1" ht="13.5" customHeight="1">
      <c r="A26" s="40" t="s">
        <v>23</v>
      </c>
      <c r="B26" s="41"/>
      <c r="C26" s="7">
        <v>0</v>
      </c>
      <c r="D26" s="7"/>
      <c r="E26" s="7">
        <v>-461.9</v>
      </c>
      <c r="F26" s="7"/>
      <c r="G26" s="7">
        <v>0</v>
      </c>
      <c r="H26" s="7"/>
      <c r="I26" s="59">
        <f t="shared" si="0"/>
        <v>0</v>
      </c>
      <c r="J26" s="58"/>
      <c r="K26" s="7">
        <v>0</v>
      </c>
      <c r="L26" s="7"/>
      <c r="M26" s="7">
        <v>84.07</v>
      </c>
      <c r="N26" s="7"/>
      <c r="O26" s="7">
        <v>0</v>
      </c>
      <c r="P26" s="7"/>
      <c r="Q26" s="59">
        <f t="shared" si="1"/>
        <v>0</v>
      </c>
      <c r="R26" s="62"/>
      <c r="S26" s="52">
        <v>0</v>
      </c>
    </row>
    <row r="27" spans="1:19" s="4" customFormat="1" ht="13.5" customHeight="1">
      <c r="A27" s="40"/>
      <c r="B27" s="41"/>
      <c r="C27" s="83">
        <f>SUM(C21:C26)</f>
        <v>6591779.9</v>
      </c>
      <c r="D27" s="7"/>
      <c r="E27" s="83">
        <f>SUM(E21:E26)</f>
        <v>27281620.1</v>
      </c>
      <c r="F27" s="7"/>
      <c r="G27" s="83">
        <f>SUM(G21:G26)</f>
        <v>35905847.55</v>
      </c>
      <c r="H27" s="7"/>
      <c r="I27" s="84">
        <f>SUM(I21:I26)</f>
        <v>0.022704224017306242</v>
      </c>
      <c r="J27" s="58"/>
      <c r="K27" s="83">
        <f>SUM(K21:K26)</f>
        <v>11927309.31</v>
      </c>
      <c r="L27" s="7"/>
      <c r="M27" s="83">
        <f>SUM(M21:M26)</f>
        <v>31993703</v>
      </c>
      <c r="N27" s="7"/>
      <c r="O27" s="83">
        <f>SUM(O21:O26)</f>
        <v>35849611.96</v>
      </c>
      <c r="P27" s="7"/>
      <c r="Q27" s="84">
        <f>SUM(Q22:Q26)</f>
        <v>0.055933944715602216</v>
      </c>
      <c r="R27" s="62"/>
      <c r="S27" s="85">
        <f t="shared" si="2"/>
        <v>0.4473372217761325</v>
      </c>
    </row>
    <row r="28" spans="1:19" s="4" customFormat="1" ht="13.5" customHeight="1">
      <c r="A28" s="40"/>
      <c r="B28" s="41"/>
      <c r="H28" s="7"/>
      <c r="I28" s="51"/>
      <c r="J28" s="58"/>
      <c r="Q28" s="56"/>
      <c r="R28" s="62"/>
      <c r="S28" s="51"/>
    </row>
    <row r="29" spans="1:19" ht="13.5" customHeight="1">
      <c r="A29" s="38" t="s">
        <v>25</v>
      </c>
      <c r="B29" s="41"/>
      <c r="C29" s="4"/>
      <c r="D29" s="4"/>
      <c r="E29" s="4"/>
      <c r="F29" s="4"/>
      <c r="G29" s="4"/>
      <c r="H29" s="7"/>
      <c r="I29" s="51"/>
      <c r="J29" s="58"/>
      <c r="K29" s="4"/>
      <c r="L29" s="4"/>
      <c r="M29" s="4"/>
      <c r="N29" s="4"/>
      <c r="O29" s="4"/>
      <c r="P29" s="4"/>
      <c r="Q29" s="56"/>
      <c r="R29" s="62"/>
      <c r="S29" s="51"/>
    </row>
    <row r="30" spans="1:19" ht="13.5" customHeight="1">
      <c r="A30" s="40" t="s">
        <v>26</v>
      </c>
      <c r="B30" s="41"/>
      <c r="C30" s="7">
        <v>198948.91</v>
      </c>
      <c r="D30" s="7"/>
      <c r="E30" s="7">
        <v>301356.93</v>
      </c>
      <c r="F30" s="7"/>
      <c r="G30" s="7">
        <v>1773686.4</v>
      </c>
      <c r="H30" s="7"/>
      <c r="I30" s="59">
        <f>C30/$C$65</f>
        <v>0.0006852444543299903</v>
      </c>
      <c r="J30" s="58"/>
      <c r="K30" s="7">
        <v>1134346.64</v>
      </c>
      <c r="L30" s="7"/>
      <c r="M30" s="7">
        <v>2394021.52</v>
      </c>
      <c r="N30" s="7"/>
      <c r="O30" s="7">
        <v>873075.87</v>
      </c>
      <c r="P30" s="7"/>
      <c r="Q30" s="59">
        <f>K30/$K$65</f>
        <v>0.006261429775814799</v>
      </c>
      <c r="R30" s="62"/>
      <c r="S30" s="51">
        <f>(K30-C30)/K30</f>
        <v>0.8246136560161186</v>
      </c>
    </row>
    <row r="31" spans="1:19" ht="13.5" customHeight="1">
      <c r="A31" s="40" t="s">
        <v>40</v>
      </c>
      <c r="B31" s="41"/>
      <c r="C31" s="7">
        <v>23937.65</v>
      </c>
      <c r="D31" s="7"/>
      <c r="E31" s="7">
        <v>23937.65</v>
      </c>
      <c r="F31" s="7"/>
      <c r="G31" s="7">
        <v>9450.72</v>
      </c>
      <c r="H31" s="7"/>
      <c r="I31" s="59">
        <f>C31/$C$65</f>
        <v>8.244901624337773E-05</v>
      </c>
      <c r="J31" s="58"/>
      <c r="K31" s="7">
        <v>160243.2</v>
      </c>
      <c r="L31" s="7"/>
      <c r="M31" s="7">
        <v>2251647.77</v>
      </c>
      <c r="N31" s="7"/>
      <c r="O31" s="7">
        <v>23937.65</v>
      </c>
      <c r="P31" s="7"/>
      <c r="Q31" s="59">
        <f>K31/$K$65</f>
        <v>0.0008845193422108132</v>
      </c>
      <c r="R31" s="62"/>
      <c r="S31" s="51">
        <f>(K31-C31)/K31</f>
        <v>0.8506167500399393</v>
      </c>
    </row>
    <row r="32" spans="1:19" ht="13.5" customHeight="1">
      <c r="A32" s="40" t="s">
        <v>11</v>
      </c>
      <c r="B32" s="41"/>
      <c r="C32" s="7">
        <v>5846821.16</v>
      </c>
      <c r="D32" s="7"/>
      <c r="E32" s="7">
        <v>15611355.64</v>
      </c>
      <c r="F32" s="7"/>
      <c r="G32" s="7">
        <v>4781669.02</v>
      </c>
      <c r="H32" s="7"/>
      <c r="I32" s="59">
        <f>C32/$C$65</f>
        <v>0.020138344941669904</v>
      </c>
      <c r="J32" s="58"/>
      <c r="K32" s="7">
        <v>11110510.46</v>
      </c>
      <c r="L32" s="7"/>
      <c r="M32" s="7">
        <v>25163402.37</v>
      </c>
      <c r="N32" s="7"/>
      <c r="O32" s="7">
        <v>9995275.84</v>
      </c>
      <c r="P32" s="7"/>
      <c r="Q32" s="59">
        <f>K32/$K$65</f>
        <v>0.0613284145829936</v>
      </c>
      <c r="R32" s="62"/>
      <c r="S32" s="51">
        <f>(K32-C32)/K32</f>
        <v>0.47375764767517264</v>
      </c>
    </row>
    <row r="33" spans="1:19" ht="13.5" customHeight="1">
      <c r="A33" s="40" t="s">
        <v>12</v>
      </c>
      <c r="B33" s="41"/>
      <c r="C33" s="8">
        <v>400707.18</v>
      </c>
      <c r="D33" s="7"/>
      <c r="E33" s="8">
        <v>869443.92</v>
      </c>
      <c r="F33" s="7"/>
      <c r="G33" s="8">
        <v>3038296.91</v>
      </c>
      <c r="H33" s="7"/>
      <c r="I33" s="60">
        <f>C33/$C$65</f>
        <v>0.001380165254010234</v>
      </c>
      <c r="J33" s="58"/>
      <c r="K33" s="8">
        <v>617562.62</v>
      </c>
      <c r="L33" s="7"/>
      <c r="M33" s="8">
        <v>1295225.66</v>
      </c>
      <c r="N33" s="7"/>
      <c r="O33" s="8">
        <v>744021.43</v>
      </c>
      <c r="P33" s="7"/>
      <c r="Q33" s="60">
        <f>K33/$K$65</f>
        <v>0.0034088565531416393</v>
      </c>
      <c r="R33" s="62"/>
      <c r="S33" s="52">
        <f>(K33-C33)/K33</f>
        <v>0.3511472893226601</v>
      </c>
    </row>
    <row r="34" spans="1:19" s="4" customFormat="1" ht="13.5" customHeight="1">
      <c r="A34" s="42"/>
      <c r="B34" s="41"/>
      <c r="C34" s="7">
        <f>SUM(C30:D33)</f>
        <v>6470414.899999999</v>
      </c>
      <c r="D34" s="7"/>
      <c r="E34" s="7">
        <f>SUM(E30:E33)</f>
        <v>16806094.14</v>
      </c>
      <c r="F34" s="7"/>
      <c r="G34" s="7">
        <f>SUM(G30:G33)</f>
        <v>9603103.05</v>
      </c>
      <c r="H34" s="7"/>
      <c r="I34" s="59">
        <f>SUM(I30:I33)</f>
        <v>0.022286203666253508</v>
      </c>
      <c r="J34" s="58"/>
      <c r="K34" s="7">
        <f>SUM(K30:L33)</f>
        <v>13022662.92</v>
      </c>
      <c r="L34" s="7"/>
      <c r="M34" s="7">
        <f>SUM(M30:M33)</f>
        <v>31104297.32</v>
      </c>
      <c r="N34" s="7"/>
      <c r="O34" s="7">
        <f>SUM(O30:O33)</f>
        <v>11636310.79</v>
      </c>
      <c r="P34" s="7"/>
      <c r="Q34" s="59">
        <f>SUM(Q30:Q33)</f>
        <v>0.07188322025416086</v>
      </c>
      <c r="R34" s="62"/>
      <c r="S34" s="51">
        <f>(K34-C34)/K34</f>
        <v>0.5031419503254716</v>
      </c>
    </row>
    <row r="35" spans="1:19" ht="13.5" customHeight="1">
      <c r="A35" s="35"/>
      <c r="B35" s="36"/>
      <c r="C35" s="4"/>
      <c r="D35" s="4"/>
      <c r="E35" s="4"/>
      <c r="F35" s="4"/>
      <c r="G35" s="4"/>
      <c r="H35" s="10"/>
      <c r="I35" s="49"/>
      <c r="J35" s="58"/>
      <c r="K35" s="4"/>
      <c r="L35" s="4"/>
      <c r="M35" s="4"/>
      <c r="N35" s="4"/>
      <c r="O35" s="4"/>
      <c r="P35" s="4"/>
      <c r="Q35" s="56"/>
      <c r="R35" s="62"/>
      <c r="S35" s="49"/>
    </row>
    <row r="36" spans="1:19" ht="13.5" customHeight="1">
      <c r="A36" s="38" t="s">
        <v>27</v>
      </c>
      <c r="B36" s="41"/>
      <c r="C36" s="4"/>
      <c r="D36" s="4"/>
      <c r="E36" s="4"/>
      <c r="F36" s="4"/>
      <c r="G36" s="4"/>
      <c r="H36" s="7"/>
      <c r="I36" s="51"/>
      <c r="J36" s="58"/>
      <c r="K36" s="4"/>
      <c r="L36" s="4"/>
      <c r="M36" s="4"/>
      <c r="N36" s="4"/>
      <c r="O36" s="4"/>
      <c r="P36" s="4"/>
      <c r="Q36" s="56"/>
      <c r="R36" s="62"/>
      <c r="S36" s="51"/>
    </row>
    <row r="37" spans="1:19" ht="13.5" customHeight="1">
      <c r="A37" s="40" t="s">
        <v>22</v>
      </c>
      <c r="B37" s="41"/>
      <c r="C37" s="7">
        <v>2707852.35</v>
      </c>
      <c r="D37" s="7"/>
      <c r="E37" s="7">
        <f>C37+5459817</f>
        <v>8167669.35</v>
      </c>
      <c r="F37" s="7"/>
      <c r="G37" s="7">
        <v>12455391.24</v>
      </c>
      <c r="H37" s="7"/>
      <c r="I37" s="59">
        <f>C37/$C$65</f>
        <v>0.00932672014127613</v>
      </c>
      <c r="J37" s="58"/>
      <c r="K37" s="7">
        <v>3407317.55</v>
      </c>
      <c r="L37" s="7"/>
      <c r="M37" s="7">
        <f>K37+5831416</f>
        <v>9238733.55</v>
      </c>
      <c r="N37" s="7"/>
      <c r="O37" s="7">
        <v>9515105.8</v>
      </c>
      <c r="P37" s="7"/>
      <c r="Q37" s="59">
        <f>K37/$K$65</f>
        <v>0.018807901227817215</v>
      </c>
      <c r="R37" s="62"/>
      <c r="S37" s="51">
        <f>(K37-C37)/K37</f>
        <v>0.20528324399937417</v>
      </c>
    </row>
    <row r="38" spans="1:19" ht="13.5" customHeight="1">
      <c r="A38" s="40" t="s">
        <v>13</v>
      </c>
      <c r="B38" s="41"/>
      <c r="C38" s="7">
        <v>22441.5</v>
      </c>
      <c r="D38" s="7"/>
      <c r="E38" s="7">
        <v>56241</v>
      </c>
      <c r="F38" s="7"/>
      <c r="G38" s="7">
        <v>0</v>
      </c>
      <c r="H38" s="7"/>
      <c r="I38" s="59">
        <f>C38/$C$65</f>
        <v>7.729579127549117E-05</v>
      </c>
      <c r="J38" s="58"/>
      <c r="K38" s="7">
        <v>27045.88</v>
      </c>
      <c r="L38" s="7"/>
      <c r="M38" s="7">
        <v>76644.88</v>
      </c>
      <c r="N38" s="7"/>
      <c r="O38" s="7">
        <v>56241</v>
      </c>
      <c r="P38" s="7"/>
      <c r="Q38" s="59">
        <f>K38/$K$65</f>
        <v>0.00014928935509970212</v>
      </c>
      <c r="R38" s="62"/>
      <c r="S38" s="51">
        <f>(K38-C38)/K38</f>
        <v>0.17024330508010835</v>
      </c>
    </row>
    <row r="39" spans="1:19" ht="13.5" customHeight="1">
      <c r="A39" s="40" t="s">
        <v>14</v>
      </c>
      <c r="B39" s="41"/>
      <c r="C39" s="7">
        <v>1135416.43</v>
      </c>
      <c r="D39" s="7"/>
      <c r="E39" s="7">
        <v>3398853.66</v>
      </c>
      <c r="F39" s="7"/>
      <c r="G39" s="7">
        <v>3797377.44</v>
      </c>
      <c r="H39" s="7"/>
      <c r="I39" s="81">
        <f>C39/$C$65</f>
        <v>0.003910741767887321</v>
      </c>
      <c r="J39" s="58"/>
      <c r="K39" s="7">
        <v>899967.15</v>
      </c>
      <c r="L39" s="7"/>
      <c r="M39" s="7">
        <v>2676470.71</v>
      </c>
      <c r="N39" s="7"/>
      <c r="O39" s="7">
        <v>2942287.17</v>
      </c>
      <c r="P39" s="7"/>
      <c r="Q39" s="59">
        <f>K39/$K$65</f>
        <v>0.004967688810067075</v>
      </c>
      <c r="R39" s="62"/>
      <c r="S39" s="51">
        <f>(K39-C39)/K39</f>
        <v>-0.26161986023600964</v>
      </c>
    </row>
    <row r="40" spans="1:19" ht="13.5" customHeight="1">
      <c r="A40" s="40"/>
      <c r="B40" s="41"/>
      <c r="C40" s="83">
        <f>SUM(C37:C39)</f>
        <v>3865710.2800000003</v>
      </c>
      <c r="D40" s="7"/>
      <c r="E40" s="83">
        <f>SUM(E37:E39)</f>
        <v>11622764.01</v>
      </c>
      <c r="F40" s="7"/>
      <c r="G40" s="83">
        <f>SUM(G37:G39)</f>
        <v>16252768.68</v>
      </c>
      <c r="H40" s="7"/>
      <c r="I40" s="84">
        <f>SUM(I37:I39)</f>
        <v>0.013314757700438943</v>
      </c>
      <c r="J40" s="58"/>
      <c r="K40" s="83">
        <f>SUM(K37:K39)</f>
        <v>4334330.58</v>
      </c>
      <c r="L40" s="7"/>
      <c r="M40" s="83">
        <f>SUM(M37:M39)</f>
        <v>11991849.14</v>
      </c>
      <c r="N40" s="7"/>
      <c r="O40" s="83">
        <f>SUM(O37:O39)</f>
        <v>12513633.97</v>
      </c>
      <c r="P40" s="7"/>
      <c r="Q40" s="84">
        <f>SUM(Q37:Q39)</f>
        <v>0.023924879392983992</v>
      </c>
      <c r="R40" s="62"/>
      <c r="S40" s="85">
        <f>(K40-C40)/K40</f>
        <v>0.10811826448180144</v>
      </c>
    </row>
    <row r="41" spans="1:19" ht="13.5" customHeight="1" thickBot="1">
      <c r="A41" s="86"/>
      <c r="B41" s="87"/>
      <c r="C41" s="7"/>
      <c r="D41" s="7"/>
      <c r="E41" s="7"/>
      <c r="F41" s="7"/>
      <c r="G41" s="7"/>
      <c r="H41" s="7"/>
      <c r="I41" s="51"/>
      <c r="J41" s="58"/>
      <c r="K41" s="4"/>
      <c r="L41" s="4"/>
      <c r="M41" s="4"/>
      <c r="N41" s="4"/>
      <c r="O41" s="4"/>
      <c r="P41" s="4"/>
      <c r="Q41" s="56"/>
      <c r="R41" s="62"/>
      <c r="S41" s="51"/>
    </row>
    <row r="42" spans="1:19" s="1" customFormat="1" ht="13.5" customHeight="1" thickBot="1">
      <c r="A42" s="70" t="s">
        <v>18</v>
      </c>
      <c r="B42" s="26"/>
      <c r="C42" s="27">
        <f>C18+C27+C34+C40</f>
        <v>97706240.31000002</v>
      </c>
      <c r="D42" s="28"/>
      <c r="E42" s="28">
        <f>ROUNDUP(E18+E27+E34+E40,0)</f>
        <v>756794925</v>
      </c>
      <c r="F42" s="28"/>
      <c r="G42" s="28">
        <f>G18+G27+G34+G40</f>
        <v>689162753.03</v>
      </c>
      <c r="H42" s="28"/>
      <c r="I42" s="63">
        <f>I18+I27+I34+I40</f>
        <v>0.33653192332574655</v>
      </c>
      <c r="J42" s="30"/>
      <c r="K42" s="28">
        <f>K18+K27+K34+K40</f>
        <v>91144377.01</v>
      </c>
      <c r="L42" s="28"/>
      <c r="M42" s="28">
        <f>M18+M27+M34+M40</f>
        <v>921774630.02</v>
      </c>
      <c r="N42" s="28"/>
      <c r="O42" s="28">
        <f>O18+O27+O34+O40</f>
        <v>887848778.82</v>
      </c>
      <c r="P42" s="28"/>
      <c r="Q42" s="63">
        <f>Q18+Q27+Q34+Q40</f>
        <v>0.49320072804165577</v>
      </c>
      <c r="R42" s="31"/>
      <c r="S42" s="29">
        <f>(K42-C42)/K42</f>
        <v>-0.0719941648104092</v>
      </c>
    </row>
    <row r="43" spans="1:19" s="4" customFormat="1" ht="13.5" customHeight="1" thickBot="1">
      <c r="A43" s="42"/>
      <c r="B43" s="41"/>
      <c r="C43" s="50"/>
      <c r="D43" s="7"/>
      <c r="E43" s="7"/>
      <c r="F43" s="7"/>
      <c r="G43" s="7"/>
      <c r="H43" s="7"/>
      <c r="I43" s="51"/>
      <c r="J43" s="58"/>
      <c r="Q43" s="56"/>
      <c r="R43" s="62"/>
      <c r="S43" s="51"/>
    </row>
    <row r="44" spans="1:19" s="4" customFormat="1" ht="36" customHeight="1" thickBot="1">
      <c r="A44" s="71" t="s">
        <v>29</v>
      </c>
      <c r="B44" s="72"/>
      <c r="C44" s="73"/>
      <c r="D44" s="74"/>
      <c r="E44" s="74"/>
      <c r="F44" s="74"/>
      <c r="G44" s="74"/>
      <c r="H44" s="74"/>
      <c r="I44" s="75"/>
      <c r="J44" s="76"/>
      <c r="K44" s="74"/>
      <c r="L44" s="74"/>
      <c r="M44" s="74"/>
      <c r="N44" s="74"/>
      <c r="O44" s="74"/>
      <c r="P44" s="74"/>
      <c r="Q44" s="75"/>
      <c r="R44" s="77"/>
      <c r="S44" s="75"/>
    </row>
    <row r="45" spans="1:19" s="4" customFormat="1" ht="13.5" customHeight="1">
      <c r="A45" s="42"/>
      <c r="B45" s="41"/>
      <c r="C45" s="50"/>
      <c r="D45" s="7"/>
      <c r="E45" s="7"/>
      <c r="F45" s="7"/>
      <c r="G45" s="7"/>
      <c r="H45" s="7"/>
      <c r="I45" s="51"/>
      <c r="J45" s="58"/>
      <c r="Q45" s="56"/>
      <c r="R45" s="62"/>
      <c r="S45" s="51"/>
    </row>
    <row r="46" spans="1:19" ht="13.5" customHeight="1">
      <c r="A46" s="38" t="s">
        <v>15</v>
      </c>
      <c r="B46" s="41"/>
      <c r="C46" s="50"/>
      <c r="D46" s="7"/>
      <c r="E46" s="7"/>
      <c r="F46" s="7"/>
      <c r="G46" s="7"/>
      <c r="H46" s="7"/>
      <c r="I46" s="51"/>
      <c r="J46" s="58"/>
      <c r="K46" s="4"/>
      <c r="L46" s="4"/>
      <c r="M46" s="4"/>
      <c r="N46" s="4"/>
      <c r="O46" s="4"/>
      <c r="P46" s="4"/>
      <c r="Q46" s="56"/>
      <c r="R46" s="62"/>
      <c r="S46" s="51"/>
    </row>
    <row r="47" spans="1:19" ht="13.5" customHeight="1">
      <c r="A47" s="43" t="s">
        <v>32</v>
      </c>
      <c r="B47" s="41"/>
      <c r="C47" s="7">
        <v>170204956.52</v>
      </c>
      <c r="D47" s="7"/>
      <c r="E47" s="7">
        <v>309107677.71</v>
      </c>
      <c r="F47" s="7"/>
      <c r="G47" s="7">
        <v>313811820.56</v>
      </c>
      <c r="H47" s="7"/>
      <c r="I47" s="59">
        <f>C47/$C$65</f>
        <v>0.5862409728950368</v>
      </c>
      <c r="J47" s="58"/>
      <c r="K47" s="7">
        <v>73814829.46</v>
      </c>
      <c r="L47" s="7"/>
      <c r="M47" s="7">
        <v>284377491.96</v>
      </c>
      <c r="N47" s="7"/>
      <c r="O47" s="7">
        <v>247872898.28</v>
      </c>
      <c r="P47" s="7"/>
      <c r="Q47" s="59">
        <f>K47/$K$65</f>
        <v>0.4074472077402507</v>
      </c>
      <c r="R47" s="62"/>
      <c r="S47" s="51">
        <f aca="true" t="shared" si="3" ref="S47:S52">(K47-C47)/K47</f>
        <v>-1.3058368862348113</v>
      </c>
    </row>
    <row r="48" spans="1:19" ht="13.5" customHeight="1">
      <c r="A48" s="43" t="s">
        <v>38</v>
      </c>
      <c r="B48" s="41"/>
      <c r="C48" s="7">
        <v>4311511.96</v>
      </c>
      <c r="D48" s="7"/>
      <c r="E48" s="7">
        <v>32918262.17</v>
      </c>
      <c r="F48" s="7"/>
      <c r="G48" s="7">
        <v>30260107.08</v>
      </c>
      <c r="H48" s="7"/>
      <c r="I48" s="59">
        <f>C48/$C$65</f>
        <v>0.014850243011471774</v>
      </c>
      <c r="J48" s="58"/>
      <c r="K48" s="7">
        <v>6943058.04</v>
      </c>
      <c r="L48" s="7"/>
      <c r="M48" s="7">
        <v>11498227.25</v>
      </c>
      <c r="N48" s="7"/>
      <c r="O48" s="7">
        <v>12695403.28</v>
      </c>
      <c r="P48" s="7"/>
      <c r="Q48" s="59">
        <f>K48/$K$65</f>
        <v>0.0383246785540497</v>
      </c>
      <c r="R48" s="62"/>
      <c r="S48" s="51">
        <f t="shared" si="3"/>
        <v>0.3790183035831283</v>
      </c>
    </row>
    <row r="49" spans="1:19" ht="13.5" customHeight="1">
      <c r="A49" s="43" t="s">
        <v>41</v>
      </c>
      <c r="B49" s="41"/>
      <c r="C49" s="7">
        <v>10613538.81</v>
      </c>
      <c r="D49" s="7"/>
      <c r="E49" s="7">
        <v>13152283.37</v>
      </c>
      <c r="F49" s="7"/>
      <c r="G49" s="7">
        <v>11693882.66</v>
      </c>
      <c r="H49" s="7"/>
      <c r="I49" s="59">
        <f>C49/$C$65</f>
        <v>0.03655646371909565</v>
      </c>
      <c r="J49" s="58"/>
      <c r="K49" s="7">
        <v>0</v>
      </c>
      <c r="L49" s="7"/>
      <c r="M49" s="7">
        <v>0</v>
      </c>
      <c r="N49" s="7"/>
      <c r="O49" s="7">
        <v>0</v>
      </c>
      <c r="P49" s="7"/>
      <c r="Q49" s="59">
        <f>K49/$K$65</f>
        <v>0</v>
      </c>
      <c r="R49" s="62"/>
      <c r="S49" s="51">
        <v>0</v>
      </c>
    </row>
    <row r="50" spans="1:19" ht="13.5" customHeight="1">
      <c r="A50" s="43" t="s">
        <v>33</v>
      </c>
      <c r="B50" s="41"/>
      <c r="C50" s="7">
        <v>565035</v>
      </c>
      <c r="D50" s="7">
        <v>9485.48</v>
      </c>
      <c r="E50" s="7">
        <v>1708167.79</v>
      </c>
      <c r="F50" s="7"/>
      <c r="G50" s="7">
        <v>1695105</v>
      </c>
      <c r="H50" s="7"/>
      <c r="I50" s="59">
        <f>C50/$C$65</f>
        <v>0.0019461634660493795</v>
      </c>
      <c r="J50" s="57"/>
      <c r="K50" s="7">
        <v>661207.1</v>
      </c>
      <c r="L50" s="7">
        <v>9485.48</v>
      </c>
      <c r="M50" s="7">
        <v>1983621.3</v>
      </c>
      <c r="N50" s="7"/>
      <c r="O50" s="7">
        <v>1695105</v>
      </c>
      <c r="P50" s="7"/>
      <c r="Q50" s="59">
        <f>K50/$K$65</f>
        <v>0.0036497677851984943</v>
      </c>
      <c r="R50" s="62"/>
      <c r="S50" s="51">
        <f t="shared" si="3"/>
        <v>0.14544928510295788</v>
      </c>
    </row>
    <row r="51" spans="1:19" ht="13.5" customHeight="1">
      <c r="A51" s="43" t="s">
        <v>34</v>
      </c>
      <c r="B51" s="41"/>
      <c r="C51" s="8">
        <v>6889526</v>
      </c>
      <c r="D51" s="7"/>
      <c r="E51" s="8">
        <v>20698823</v>
      </c>
      <c r="F51" s="7"/>
      <c r="G51" s="8">
        <v>21100151.6</v>
      </c>
      <c r="H51" s="7"/>
      <c r="I51" s="60">
        <f>C51/$C$65</f>
        <v>0.023729757978881518</v>
      </c>
      <c r="J51" s="57"/>
      <c r="K51" s="8">
        <v>8600684.08</v>
      </c>
      <c r="L51" s="7"/>
      <c r="M51" s="8">
        <v>25313123.24</v>
      </c>
      <c r="N51" s="7"/>
      <c r="O51" s="8">
        <v>23860331.86</v>
      </c>
      <c r="P51" s="7"/>
      <c r="Q51" s="60">
        <f>K51/$K$65</f>
        <v>0.04747453511290721</v>
      </c>
      <c r="R51" s="62"/>
      <c r="S51" s="51">
        <v>0</v>
      </c>
    </row>
    <row r="52" spans="1:19" ht="13.5" customHeight="1">
      <c r="A52" s="43"/>
      <c r="B52" s="41"/>
      <c r="C52" s="7">
        <f>SUM(C47:C51)</f>
        <v>192584568.29000002</v>
      </c>
      <c r="D52" s="7"/>
      <c r="E52" s="7">
        <f>SUM(E47:E51)</f>
        <v>377585214.04</v>
      </c>
      <c r="F52" s="7"/>
      <c r="G52" s="7">
        <f>SUM(G47:G51)</f>
        <v>378561066.90000004</v>
      </c>
      <c r="H52" s="7"/>
      <c r="I52" s="59">
        <f>SUM(I47:I51)</f>
        <v>0.6633236010705351</v>
      </c>
      <c r="J52" s="58"/>
      <c r="K52" s="7">
        <f>SUM(K47:K51)</f>
        <v>90019778.67999999</v>
      </c>
      <c r="L52" s="7"/>
      <c r="M52" s="7">
        <f>SUM(M47:M51)</f>
        <v>323172463.75</v>
      </c>
      <c r="N52" s="7"/>
      <c r="O52" s="7">
        <f>SUM(O47:O51)</f>
        <v>286123738.42</v>
      </c>
      <c r="P52" s="7"/>
      <c r="Q52" s="59">
        <f>SUM(Q47:Q51)</f>
        <v>0.49689618919240613</v>
      </c>
      <c r="R52" s="62"/>
      <c r="S52" s="85">
        <f t="shared" si="3"/>
        <v>-1.1393583845011963</v>
      </c>
    </row>
    <row r="53" spans="1:19" ht="13.5" customHeight="1" thickBot="1">
      <c r="A53" s="35"/>
      <c r="B53" s="36"/>
      <c r="C53" s="35"/>
      <c r="D53" s="10"/>
      <c r="E53" s="10"/>
      <c r="F53" s="10"/>
      <c r="G53" s="10"/>
      <c r="H53" s="10"/>
      <c r="I53" s="49"/>
      <c r="J53" s="58"/>
      <c r="K53" s="4"/>
      <c r="L53" s="4"/>
      <c r="M53" s="4"/>
      <c r="N53" s="4"/>
      <c r="O53" s="4"/>
      <c r="P53" s="4"/>
      <c r="Q53" s="56"/>
      <c r="R53" s="62"/>
      <c r="S53" s="49"/>
    </row>
    <row r="54" spans="1:19" s="4" customFormat="1" ht="34.5" customHeight="1" thickBot="1">
      <c r="A54" s="126" t="s">
        <v>31</v>
      </c>
      <c r="B54" s="127"/>
      <c r="C54" s="28">
        <f>C52</f>
        <v>192584568.29000002</v>
      </c>
      <c r="D54" s="28"/>
      <c r="E54" s="28">
        <f>E52</f>
        <v>377585214.04</v>
      </c>
      <c r="F54" s="28"/>
      <c r="G54" s="28">
        <f>G52</f>
        <v>378561066.90000004</v>
      </c>
      <c r="H54" s="28"/>
      <c r="I54" s="63">
        <f>I52</f>
        <v>0.6633236010705351</v>
      </c>
      <c r="J54" s="31"/>
      <c r="K54" s="28">
        <f>K52</f>
        <v>90019778.67999999</v>
      </c>
      <c r="L54" s="28"/>
      <c r="M54" s="28">
        <f>M52</f>
        <v>323172463.75</v>
      </c>
      <c r="N54" s="28"/>
      <c r="O54" s="28">
        <f>O52</f>
        <v>286123738.42</v>
      </c>
      <c r="P54" s="28"/>
      <c r="Q54" s="63">
        <f>Q52</f>
        <v>0.49689618919240613</v>
      </c>
      <c r="R54" s="31"/>
      <c r="S54" s="29">
        <f>(K54-C54)/K54</f>
        <v>-1.1393583845011963</v>
      </c>
    </row>
    <row r="55" spans="1:19" s="4" customFormat="1" ht="13.5" customHeight="1" thickBot="1">
      <c r="A55" s="43"/>
      <c r="B55" s="41"/>
      <c r="C55" s="50"/>
      <c r="D55" s="7"/>
      <c r="E55" s="7"/>
      <c r="F55" s="7"/>
      <c r="G55" s="7"/>
      <c r="H55" s="7"/>
      <c r="I55" s="51"/>
      <c r="J55" s="57"/>
      <c r="Q55" s="56"/>
      <c r="R55" s="62"/>
      <c r="S55" s="51"/>
    </row>
    <row r="56" spans="1:19" s="4" customFormat="1" ht="13.5" customHeight="1" thickBot="1">
      <c r="A56" s="78" t="s">
        <v>35</v>
      </c>
      <c r="B56" s="79"/>
      <c r="C56" s="73"/>
      <c r="D56" s="74"/>
      <c r="E56" s="74"/>
      <c r="F56" s="74"/>
      <c r="G56" s="74"/>
      <c r="H56" s="74"/>
      <c r="I56" s="75"/>
      <c r="J56" s="77"/>
      <c r="K56" s="72"/>
      <c r="L56" s="72"/>
      <c r="M56" s="72"/>
      <c r="N56" s="72"/>
      <c r="O56" s="72"/>
      <c r="P56" s="72"/>
      <c r="Q56" s="80"/>
      <c r="R56" s="77"/>
      <c r="S56" s="75"/>
    </row>
    <row r="57" spans="1:19" s="4" customFormat="1" ht="13.5" customHeight="1">
      <c r="A57" s="44"/>
      <c r="B57" s="45"/>
      <c r="C57" s="53"/>
      <c r="D57" s="11"/>
      <c r="E57" s="11"/>
      <c r="F57" s="11"/>
      <c r="G57" s="11"/>
      <c r="H57" s="11"/>
      <c r="I57" s="54"/>
      <c r="J57" s="57"/>
      <c r="K57" s="1"/>
      <c r="L57" s="1"/>
      <c r="M57" s="1"/>
      <c r="N57" s="1"/>
      <c r="O57" s="1"/>
      <c r="P57" s="1"/>
      <c r="Q57" s="61"/>
      <c r="R57" s="57"/>
      <c r="S57" s="54"/>
    </row>
    <row r="58" spans="1:19" s="4" customFormat="1" ht="13.5" customHeight="1">
      <c r="A58" s="38" t="s">
        <v>36</v>
      </c>
      <c r="B58" s="41"/>
      <c r="C58" s="50"/>
      <c r="D58" s="7"/>
      <c r="E58" s="7"/>
      <c r="F58" s="7"/>
      <c r="G58" s="7"/>
      <c r="H58" s="7"/>
      <c r="I58" s="51"/>
      <c r="J58" s="57"/>
      <c r="K58" s="1"/>
      <c r="L58" s="1"/>
      <c r="M58" s="1"/>
      <c r="N58" s="1"/>
      <c r="O58" s="1"/>
      <c r="P58" s="1"/>
      <c r="Q58" s="61"/>
      <c r="R58" s="57"/>
      <c r="S58" s="51"/>
    </row>
    <row r="59" spans="1:19" s="4" customFormat="1" ht="13.5" customHeight="1">
      <c r="A59" s="43" t="s">
        <v>19</v>
      </c>
      <c r="B59" s="41"/>
      <c r="C59" s="8">
        <v>41946</v>
      </c>
      <c r="D59" s="7"/>
      <c r="E59" s="8">
        <v>42999.93</v>
      </c>
      <c r="F59" s="7"/>
      <c r="G59" s="8">
        <v>0</v>
      </c>
      <c r="H59" s="7"/>
      <c r="I59" s="60">
        <f>C59/$C$65</f>
        <v>0.00014447560371818962</v>
      </c>
      <c r="J59" s="57"/>
      <c r="K59" s="8">
        <v>0.2</v>
      </c>
      <c r="L59" s="7"/>
      <c r="M59" s="8">
        <v>5808.82</v>
      </c>
      <c r="N59" s="7"/>
      <c r="O59" s="8">
        <v>52775</v>
      </c>
      <c r="P59" s="7"/>
      <c r="Q59" s="60">
        <v>0.01</v>
      </c>
      <c r="R59" s="57"/>
      <c r="S59" s="52">
        <v>0</v>
      </c>
    </row>
    <row r="60" spans="1:19" s="4" customFormat="1" ht="13.5" customHeight="1">
      <c r="A60" s="44"/>
      <c r="B60" s="45"/>
      <c r="C60" s="7">
        <f>SUM(C59:C59)</f>
        <v>41946</v>
      </c>
      <c r="D60" s="7"/>
      <c r="E60" s="7">
        <f>SUM(E59:E59)</f>
        <v>42999.93</v>
      </c>
      <c r="F60" s="7"/>
      <c r="G60" s="7">
        <f>SUM(G59:G59)</f>
        <v>0</v>
      </c>
      <c r="H60" s="7"/>
      <c r="I60" s="59">
        <f>SUM(I59:I59)</f>
        <v>0.00014447560371818962</v>
      </c>
      <c r="J60" s="57"/>
      <c r="K60" s="7">
        <f>SUM(K59:K59)</f>
        <v>0.2</v>
      </c>
      <c r="L60" s="7"/>
      <c r="M60" s="7">
        <f>SUM(M59:M59)</f>
        <v>5808.82</v>
      </c>
      <c r="N60" s="7"/>
      <c r="O60" s="7">
        <f>SUM(O59)</f>
        <v>52775</v>
      </c>
      <c r="P60" s="7"/>
      <c r="Q60" s="59">
        <f>SUM(Q59)</f>
        <v>0.01</v>
      </c>
      <c r="R60" s="57"/>
      <c r="S60" s="51">
        <v>0</v>
      </c>
    </row>
    <row r="61" spans="1:19" s="1" customFormat="1" ht="13.5" customHeight="1" thickBot="1">
      <c r="A61" s="43"/>
      <c r="B61" s="45"/>
      <c r="C61" s="53"/>
      <c r="D61" s="11"/>
      <c r="E61" s="11"/>
      <c r="F61" s="11"/>
      <c r="G61" s="11"/>
      <c r="H61" s="11"/>
      <c r="I61" s="54"/>
      <c r="J61" s="57"/>
      <c r="Q61" s="61"/>
      <c r="R61" s="57"/>
      <c r="S61" s="54"/>
    </row>
    <row r="62" spans="1:19" ht="13.5" customHeight="1" thickBot="1">
      <c r="A62" s="25" t="s">
        <v>37</v>
      </c>
      <c r="B62" s="26"/>
      <c r="C62" s="27">
        <f>C60</f>
        <v>41946</v>
      </c>
      <c r="D62" s="64"/>
      <c r="E62" s="28">
        <f>E60</f>
        <v>42999.93</v>
      </c>
      <c r="F62" s="28"/>
      <c r="G62" s="28">
        <f>G60</f>
        <v>0</v>
      </c>
      <c r="H62" s="64"/>
      <c r="I62" s="63">
        <f>I60</f>
        <v>0.00014447560371818962</v>
      </c>
      <c r="J62" s="65"/>
      <c r="K62" s="28">
        <f>K60</f>
        <v>0.2</v>
      </c>
      <c r="L62" s="64"/>
      <c r="M62" s="28">
        <f>M60</f>
        <v>5808.82</v>
      </c>
      <c r="N62" s="28"/>
      <c r="O62" s="28">
        <f>O60</f>
        <v>52775</v>
      </c>
      <c r="P62" s="64"/>
      <c r="Q62" s="63">
        <f>Q60</f>
        <v>0.01</v>
      </c>
      <c r="R62" s="31"/>
      <c r="S62" s="29">
        <v>0</v>
      </c>
    </row>
    <row r="63" spans="1:19" s="4" customFormat="1" ht="13.5" customHeight="1">
      <c r="A63" s="42"/>
      <c r="B63" s="41"/>
      <c r="C63" s="50"/>
      <c r="D63" s="7"/>
      <c r="E63" s="7"/>
      <c r="F63" s="7"/>
      <c r="G63" s="7"/>
      <c r="H63" s="7"/>
      <c r="I63" s="51"/>
      <c r="J63" s="58"/>
      <c r="Q63" s="56"/>
      <c r="R63" s="62"/>
      <c r="S63" s="51"/>
    </row>
    <row r="64" spans="1:19" ht="13.5" customHeight="1" thickBot="1">
      <c r="A64" s="42"/>
      <c r="B64" s="41"/>
      <c r="C64" s="50"/>
      <c r="D64" s="7"/>
      <c r="E64" s="7"/>
      <c r="F64" s="7"/>
      <c r="G64" s="7"/>
      <c r="H64" s="7"/>
      <c r="I64" s="51"/>
      <c r="J64" s="58"/>
      <c r="K64" s="4"/>
      <c r="L64" s="4"/>
      <c r="M64" s="4"/>
      <c r="N64" s="4"/>
      <c r="O64" s="4"/>
      <c r="P64" s="4"/>
      <c r="Q64" s="56"/>
      <c r="R64" s="62"/>
      <c r="S64" s="51"/>
    </row>
    <row r="65" spans="1:19" s="15" customFormat="1" ht="20.25" thickBot="1">
      <c r="A65" s="32" t="s">
        <v>17</v>
      </c>
      <c r="B65" s="33"/>
      <c r="C65" s="66">
        <f>C42+C54+C62</f>
        <v>290332754.6</v>
      </c>
      <c r="D65" s="67"/>
      <c r="E65" s="67">
        <f>E42+E54+E62</f>
        <v>1134423138.97</v>
      </c>
      <c r="F65" s="67"/>
      <c r="G65" s="67">
        <f>G42+G54+G62</f>
        <v>1067723819.9300001</v>
      </c>
      <c r="H65" s="67"/>
      <c r="I65" s="68">
        <f>I42+I54+I62</f>
        <v>0.9999999999999999</v>
      </c>
      <c r="J65" s="69"/>
      <c r="K65" s="67">
        <f>K42+K54+K62</f>
        <v>181164155.89</v>
      </c>
      <c r="L65" s="67"/>
      <c r="M65" s="67">
        <f>M42+M54+M62</f>
        <v>1244952902.59</v>
      </c>
      <c r="N65" s="67"/>
      <c r="O65" s="67">
        <f>O42+O54+O62</f>
        <v>1174025292.24</v>
      </c>
      <c r="P65" s="67"/>
      <c r="Q65" s="68">
        <f>Q42+Q54+Q62</f>
        <v>1.000096917234062</v>
      </c>
      <c r="R65" s="31"/>
      <c r="S65" s="68">
        <f>(K65-C65)/K65</f>
        <v>-0.6025949127391705</v>
      </c>
    </row>
    <row r="66" spans="1:10" s="15" customFormat="1" ht="13.5" customHeight="1">
      <c r="A66" s="9"/>
      <c r="B66" s="14"/>
      <c r="C66" s="11"/>
      <c r="D66" s="11"/>
      <c r="E66" s="11"/>
      <c r="F66" s="11"/>
      <c r="G66" s="11"/>
      <c r="H66" s="11"/>
      <c r="I66" s="12"/>
      <c r="J66" s="6"/>
    </row>
    <row r="67" spans="1:10" s="15" customFormat="1" ht="13.5" customHeight="1">
      <c r="A67" s="9"/>
      <c r="B67" s="14"/>
      <c r="C67" s="11"/>
      <c r="D67" s="11"/>
      <c r="E67" s="11"/>
      <c r="F67" s="11"/>
      <c r="G67" s="11"/>
      <c r="H67" s="11"/>
      <c r="I67" s="12"/>
      <c r="J67" s="6"/>
    </row>
    <row r="68" spans="1:10" ht="13.5" customHeight="1">
      <c r="A68" s="2"/>
      <c r="B68" s="2"/>
      <c r="C68" s="2"/>
      <c r="D68" s="2"/>
      <c r="E68" s="2"/>
      <c r="F68" s="2"/>
      <c r="G68" s="2"/>
      <c r="H68" s="2"/>
      <c r="I68" s="5"/>
      <c r="J68" s="13"/>
    </row>
    <row r="69" spans="1:10" ht="13.5" customHeight="1">
      <c r="A69" s="16"/>
      <c r="B69" s="16"/>
      <c r="C69" s="17"/>
      <c r="D69" s="17"/>
      <c r="E69" s="17"/>
      <c r="F69" s="17"/>
      <c r="G69" s="18"/>
      <c r="H69" s="18"/>
      <c r="I69" s="19"/>
      <c r="J69" s="6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6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1"/>
    </row>
    <row r="72" spans="1:10" ht="13.5" customHeight="1">
      <c r="A72" s="20"/>
      <c r="B72" s="21"/>
      <c r="C72" s="22"/>
      <c r="D72" s="22"/>
      <c r="G72" s="20"/>
      <c r="H72" s="20"/>
      <c r="I72" s="23"/>
      <c r="J72" s="1"/>
    </row>
    <row r="73" spans="1:10" ht="13.5" customHeight="1">
      <c r="A73" s="20"/>
      <c r="B73" s="21"/>
      <c r="C73" s="22"/>
      <c r="D73" s="22"/>
      <c r="G73" s="20"/>
      <c r="H73" s="20"/>
      <c r="I73" s="23"/>
      <c r="J73" s="1"/>
    </row>
    <row r="74" spans="3:10" ht="13.5" customHeight="1">
      <c r="C74" s="22"/>
      <c r="D74" s="22"/>
      <c r="J74" s="1"/>
    </row>
    <row r="75" ht="13.5" customHeight="1">
      <c r="J75" s="1"/>
    </row>
    <row r="76" spans="3:10" ht="13.5" customHeight="1">
      <c r="C76" s="22"/>
      <c r="D76" s="22"/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spans="2:10" ht="13.5" customHeight="1">
      <c r="B83" s="21"/>
      <c r="J83" s="1"/>
    </row>
    <row r="84" spans="2:10" ht="13.5" customHeight="1">
      <c r="B84" s="21"/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</sheetData>
  <sheetProtection/>
  <mergeCells count="6">
    <mergeCell ref="A54:B54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2022-05-09T19:27:15Z</cp:lastPrinted>
  <dcterms:created xsi:type="dcterms:W3CDTF">2009-02-19T19:53:26Z</dcterms:created>
  <dcterms:modified xsi:type="dcterms:W3CDTF">2022-05-09T20:18:53Z</dcterms:modified>
  <cp:category/>
  <cp:version/>
  <cp:contentType/>
  <cp:contentStatus/>
</cp:coreProperties>
</file>