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<sst xmlns="http://schemas.openxmlformats.org/spreadsheetml/2006/main" count="48" uniqueCount="44">
  <si>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</si>
  <si>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</si>
  <si>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</si>
  <si>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</si>
  <si>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</si>
  <si>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</si>
  <si>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</si>
  <si>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</si>
  <si>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</si>
  <si>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</si>
  <si>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</si>
  <si>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</si>
  <si>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</si>
  <si>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</si>
  <si>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</si>
  <si>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</si>
  <si>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</si>
  <si>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</si>
  <si>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</si>
  <si>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</si>
  <si>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</si>
  <si>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</si>
  <si>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</si>
  <si>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</si>
  <si>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</si>
  <si>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</si>
  <si>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</si>
  <si>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</si>
  <si>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</si>
  <si>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</si>
  <si>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</si>
  <si>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</si>
  <si>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</si>
  <si>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</si>
  <si>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</si>
  <si>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</si>
  <si>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</si>
  <si>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</si>
  <si>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</si>
  <si>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</si>
  <si>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2024 VS 2023</t>
  </si>
  <si>
    <t>APROVECHAMIENTOS URBANOS OPTATIVOS</t>
  </si>
  <si>
    <t>COMPARATIVO MES ABRIL DE  2023 VS MES DE ABRIL 2024</t>
  </si>
  <si>
    <t>ABRIL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</si>
</sst>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  <xf numFmtId="172" fontId="14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7"/>
  <sheetViews>
    <sheetView showGridLines="0" tabSelected="1" zoomScale="75" zoomScaleNormal="75" zoomScalePageLayoutView="0" workbookViewId="0" topLeftCell="A1">
      <selection activeCell="S66" sqref="S66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2023</v>
      </c>
      <c r="D8" s="128"/>
      <c r="E8" s="128"/>
      <c r="F8" s="128"/>
      <c r="G8" s="128"/>
      <c r="H8" s="128"/>
      <c r="I8" s="129"/>
      <c r="J8" s="115"/>
      <c r="K8" s="128">
        <v>2024</v>
      </c>
      <c r="L8" s="128"/>
      <c r="M8" s="128"/>
      <c r="N8" s="128"/>
      <c r="O8" s="128"/>
      <c r="P8" s="128"/>
      <c r="Q8" s="129"/>
      <c r="R8" s="115"/>
      <c r="S8" s="116" t="str">
        <f>C10</f>
        <v>ABRIL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43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ABRIL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46937115.43</v>
      </c>
      <c r="D14" s="7"/>
      <c r="E14" s="7">
        <v>193465761.84</v>
      </c>
      <c r="F14" s="7"/>
      <c r="G14" s="7">
        <v>150039815</v>
      </c>
      <c r="H14" s="7"/>
      <c r="I14" s="59">
        <f>C14/$C$65</f>
        <v>0.15258747079194737</v>
      </c>
      <c r="J14" s="58"/>
      <c r="K14" s="7">
        <v>64291968.69</v>
      </c>
      <c r="L14" s="7"/>
      <c r="M14" s="7">
        <v>231458731.24</v>
      </c>
      <c r="N14" s="7"/>
      <c r="O14" s="7">
        <v>191806315</v>
      </c>
      <c r="P14" s="7"/>
      <c r="Q14" s="59">
        <f>K14/$K$65</f>
        <v>0.2422788266721375</v>
      </c>
      <c r="R14" s="62"/>
      <c r="S14" s="51">
        <f>(K14-C14)/K14</f>
        <v>0.2699381215666426</v>
      </c>
    </row>
    <row r="15" spans="1:19" ht="13.5" customHeight="1">
      <c r="A15" s="40" t="s">
        <v>6</v>
      </c>
      <c r="B15" s="41"/>
      <c r="C15" s="7">
        <v>12474142</v>
      </c>
      <c r="D15" s="7"/>
      <c r="E15" s="7">
        <f>C15+733567538</f>
        <v>746041680</v>
      </c>
      <c r="F15" s="7"/>
      <c r="G15" s="7">
        <v>738733196</v>
      </c>
      <c r="H15" s="7"/>
      <c r="I15" s="59">
        <f>C15/$C$65</f>
        <v>0.04055208251811404</v>
      </c>
      <c r="J15" s="58"/>
      <c r="K15" s="7">
        <v>21009338.01</v>
      </c>
      <c r="L15" s="7"/>
      <c r="M15" s="7">
        <f>K15+753459243</f>
        <v>774468581.01</v>
      </c>
      <c r="N15" s="7"/>
      <c r="O15" s="7">
        <v>752204380</v>
      </c>
      <c r="P15" s="7"/>
      <c r="Q15" s="59">
        <f>K15/$K$65</f>
        <v>0.07917190694166533</v>
      </c>
      <c r="R15" s="62"/>
      <c r="S15" s="51">
        <f>(K15-C15)/K15</f>
        <v>0.40625725598481155</v>
      </c>
    </row>
    <row r="16" spans="1:19" ht="13.5" customHeight="1">
      <c r="A16" s="40" t="s">
        <v>7</v>
      </c>
      <c r="B16" s="41"/>
      <c r="C16" s="7">
        <v>72212</v>
      </c>
      <c r="D16" s="7"/>
      <c r="E16" s="7">
        <v>866770.49</v>
      </c>
      <c r="F16" s="7"/>
      <c r="G16" s="7">
        <v>195832</v>
      </c>
      <c r="H16" s="7"/>
      <c r="I16" s="59">
        <f>C16/$C$65</f>
        <v>0.00023475337885347556</v>
      </c>
      <c r="J16" s="58"/>
      <c r="K16" s="7">
        <v>176384.89</v>
      </c>
      <c r="L16" s="7"/>
      <c r="M16" s="7">
        <v>921976.69</v>
      </c>
      <c r="N16" s="7"/>
      <c r="O16" s="7">
        <v>866771</v>
      </c>
      <c r="P16" s="7"/>
      <c r="Q16" s="81">
        <f>K16/$K$65</f>
        <v>0.0006646914857740382</v>
      </c>
      <c r="R16" s="62"/>
      <c r="S16" s="51">
        <f>(K16-C16)/K16</f>
        <v>0.5905998524023232</v>
      </c>
    </row>
    <row r="17" spans="1:19" ht="13.5" customHeight="1">
      <c r="A17" s="35"/>
      <c r="B17" s="41"/>
      <c r="C17" s="82">
        <f>SUM(C14:C16)</f>
        <v>59483469.43</v>
      </c>
      <c r="D17" s="10"/>
      <c r="E17" s="83">
        <f>SUM(E14:E16)</f>
        <v>940374212.33</v>
      </c>
      <c r="F17" s="7"/>
      <c r="G17" s="83">
        <f>SUM(G14:G16)</f>
        <v>888968843</v>
      </c>
      <c r="H17" s="7"/>
      <c r="I17" s="84">
        <f>SUM(I14:I16)</f>
        <v>0.1933743066889149</v>
      </c>
      <c r="J17" s="58"/>
      <c r="K17" s="83">
        <f>SUM(K14:K16)</f>
        <v>85477691.59</v>
      </c>
      <c r="L17" s="10"/>
      <c r="M17" s="83">
        <f>SUM(M14:M16)</f>
        <v>1006849288.94</v>
      </c>
      <c r="N17" s="7"/>
      <c r="O17" s="83">
        <f>SUM(O14:O16)</f>
        <v>944877466</v>
      </c>
      <c r="P17" s="7"/>
      <c r="Q17" s="84">
        <f>SUM(Q14:Q16)</f>
        <v>0.32211542509957686</v>
      </c>
      <c r="R17" s="62"/>
      <c r="S17" s="85">
        <f>(K17-C17)/K17</f>
        <v>0.3041053364506284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27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23</v>
      </c>
      <c r="B20" s="41"/>
      <c r="C20" s="7">
        <v>0</v>
      </c>
      <c r="D20" s="7"/>
      <c r="E20" s="7">
        <v>990823.99</v>
      </c>
      <c r="F20" s="7"/>
      <c r="G20" s="7">
        <v>1794084</v>
      </c>
      <c r="H20" s="7"/>
      <c r="I20" s="59">
        <f>C20/$C$65</f>
        <v>0</v>
      </c>
      <c r="J20" s="58"/>
      <c r="K20" s="7">
        <v>0</v>
      </c>
      <c r="L20" s="7"/>
      <c r="M20" s="7">
        <v>10781296.64</v>
      </c>
      <c r="N20" s="7"/>
      <c r="O20" s="7">
        <v>16590824</v>
      </c>
      <c r="P20" s="4"/>
      <c r="Q20" s="59">
        <f>K20/$K$65</f>
        <v>0</v>
      </c>
      <c r="R20" s="62"/>
      <c r="S20" s="51">
        <v>0</v>
      </c>
    </row>
    <row r="21" spans="1:19" s="4" customFormat="1" ht="13.5" customHeight="1">
      <c r="A21" s="42" t="s">
        <v>8</v>
      </c>
      <c r="B21" s="41"/>
      <c r="C21" s="7">
        <v>954828.02</v>
      </c>
      <c r="D21" s="7"/>
      <c r="E21" s="7">
        <v>13355456.27</v>
      </c>
      <c r="F21" s="7"/>
      <c r="G21" s="7">
        <v>6538689</v>
      </c>
      <c r="H21" s="7"/>
      <c r="I21" s="59">
        <f>C21/$C$65</f>
        <v>0.00310404231871398</v>
      </c>
      <c r="J21" s="58"/>
      <c r="K21" s="7">
        <v>804192.28</v>
      </c>
      <c r="L21" s="7"/>
      <c r="M21" s="7">
        <v>11600282.33</v>
      </c>
      <c r="N21" s="7"/>
      <c r="O21" s="7">
        <v>13017499</v>
      </c>
      <c r="P21" s="7"/>
      <c r="Q21" s="59">
        <f>K21/$K$65</f>
        <v>0.0030305303444144865</v>
      </c>
      <c r="R21" s="62"/>
      <c r="S21" s="51">
        <f aca="true" t="shared" si="0" ref="S20:S25">(K21-C21)/K21</f>
        <v>-0.18731308885481962</v>
      </c>
    </row>
    <row r="22" spans="1:19" s="4" customFormat="1" ht="13.5" customHeight="1">
      <c r="A22" s="40" t="s">
        <v>10</v>
      </c>
      <c r="B22" s="41"/>
      <c r="C22" s="7">
        <v>2607562.61</v>
      </c>
      <c r="D22" s="7"/>
      <c r="E22" s="7">
        <v>15176359.19</v>
      </c>
      <c r="F22" s="7"/>
      <c r="G22" s="7">
        <v>10385979</v>
      </c>
      <c r="H22" s="7"/>
      <c r="I22" s="59">
        <f>C22/$C$65</f>
        <v>0.00847690319156771</v>
      </c>
      <c r="J22" s="58"/>
      <c r="K22" s="7">
        <v>3731950.67</v>
      </c>
      <c r="L22" s="7"/>
      <c r="M22" s="7">
        <v>16021472.37</v>
      </c>
      <c r="N22" s="7"/>
      <c r="O22" s="7">
        <v>15165833</v>
      </c>
      <c r="P22" s="7"/>
      <c r="Q22" s="59">
        <f>K22/$K$65</f>
        <v>0.014063539318349303</v>
      </c>
      <c r="R22" s="62"/>
      <c r="S22" s="51">
        <f t="shared" si="0"/>
        <v>0.3012869567217511</v>
      </c>
    </row>
    <row r="23" spans="1:19" s="4" customFormat="1" ht="13.5" customHeight="1">
      <c r="A23" s="42" t="s">
        <v>9</v>
      </c>
      <c r="B23" s="41"/>
      <c r="C23" s="7">
        <v>818050.34</v>
      </c>
      <c r="D23" s="7"/>
      <c r="E23" s="7">
        <f>C23+11431374</f>
        <v>12249424.34</v>
      </c>
      <c r="F23" s="7"/>
      <c r="G23" s="7">
        <v>9480571</v>
      </c>
      <c r="H23" s="7"/>
      <c r="I23" s="59">
        <f>C23/$C$65</f>
        <v>0.00265939291789778</v>
      </c>
      <c r="J23" s="58"/>
      <c r="K23" s="7">
        <v>1061518.59</v>
      </c>
      <c r="L23" s="7"/>
      <c r="M23" s="7">
        <f>K23+11212617</f>
        <v>12274135.59</v>
      </c>
      <c r="N23" s="7"/>
      <c r="O23" s="7">
        <v>12891628</v>
      </c>
      <c r="P23" s="7"/>
      <c r="Q23" s="59">
        <f>K23/$K$65</f>
        <v>0.004000242700856417</v>
      </c>
      <c r="R23" s="62"/>
      <c r="S23" s="51">
        <f t="shared" si="0"/>
        <v>0.22935844204103867</v>
      </c>
    </row>
    <row r="24" spans="1:19" s="4" customFormat="1" ht="13.5" customHeight="1">
      <c r="A24" s="43" t="s">
        <v>21</v>
      </c>
      <c r="B24" s="41"/>
      <c r="C24" s="7">
        <v>1149756.23</v>
      </c>
      <c r="D24" s="7"/>
      <c r="E24" s="7">
        <v>10576201.31</v>
      </c>
      <c r="F24" s="7"/>
      <c r="G24" s="7">
        <v>9975234</v>
      </c>
      <c r="H24" s="7"/>
      <c r="I24" s="59">
        <f>C24/$C$65</f>
        <v>0.0037377327847218436</v>
      </c>
      <c r="J24" s="58"/>
      <c r="K24" s="7">
        <v>1449588.05</v>
      </c>
      <c r="L24" s="7"/>
      <c r="M24" s="7">
        <v>9157718.87</v>
      </c>
      <c r="N24" s="7"/>
      <c r="O24" s="7">
        <v>10555474</v>
      </c>
      <c r="P24" s="7"/>
      <c r="Q24" s="59">
        <f>K24/$K$65</f>
        <v>0.005462649520119272</v>
      </c>
      <c r="R24" s="62"/>
      <c r="S24" s="51">
        <f t="shared" si="0"/>
        <v>0.20683932928393006</v>
      </c>
    </row>
    <row r="25" spans="1:19" s="4" customFormat="1" ht="13.5" customHeight="1">
      <c r="A25" s="40"/>
      <c r="B25" s="41"/>
      <c r="C25" s="83">
        <f>SUM(C20:C24)</f>
        <v>5530197.199999999</v>
      </c>
      <c r="D25" s="7"/>
      <c r="E25" s="83">
        <f>SUM(E20:E24)</f>
        <v>52348265.1</v>
      </c>
      <c r="F25" s="7"/>
      <c r="G25" s="83">
        <f>SUM(G20:G24)</f>
        <v>38174557</v>
      </c>
      <c r="H25" s="7"/>
      <c r="I25" s="84">
        <f>SUM(I20:I24)</f>
        <v>0.017978071212901313</v>
      </c>
      <c r="J25" s="58"/>
      <c r="K25" s="83">
        <f>SUM(K20:K24)</f>
        <v>7047249.59</v>
      </c>
      <c r="L25" s="7"/>
      <c r="M25" s="83">
        <f>SUM(M20:M24)</f>
        <v>59834905.79999999</v>
      </c>
      <c r="N25" s="7"/>
      <c r="O25" s="83">
        <f>SUM(O20:O24)</f>
        <v>68221258</v>
      </c>
      <c r="P25" s="7"/>
      <c r="Q25" s="84">
        <f>SUM(Q20:Q24)</f>
        <v>0.02655696188373948</v>
      </c>
      <c r="R25" s="62"/>
      <c r="S25" s="85">
        <f>(K25-C25)/K25</f>
        <v>0.2152687187569868</v>
      </c>
    </row>
    <row r="26" spans="1:19" s="4" customFormat="1" ht="13.5" customHeight="1">
      <c r="A26" s="40"/>
      <c r="B26" s="41"/>
      <c r="H26" s="7"/>
      <c r="I26" s="51"/>
      <c r="J26" s="58"/>
      <c r="Q26" s="56"/>
      <c r="R26" s="62"/>
      <c r="S26" s="51"/>
    </row>
    <row r="27" spans="1:19" ht="13.5" customHeight="1">
      <c r="A27" s="38" t="s">
        <v>24</v>
      </c>
      <c r="B27" s="41"/>
      <c r="C27" s="4"/>
      <c r="D27" s="4"/>
      <c r="E27" s="4"/>
      <c r="F27" s="4"/>
      <c r="G27" s="4"/>
      <c r="H27" s="7"/>
      <c r="I27" s="51"/>
      <c r="J27" s="58"/>
      <c r="K27" s="4"/>
      <c r="L27" s="4"/>
      <c r="M27" s="4"/>
      <c r="N27" s="4"/>
      <c r="O27" s="4"/>
      <c r="P27" s="4"/>
      <c r="Q27" s="56"/>
      <c r="R27" s="62"/>
      <c r="S27" s="51"/>
    </row>
    <row r="28" spans="1:19" ht="13.5" customHeight="1">
      <c r="A28" s="40" t="s">
        <v>25</v>
      </c>
      <c r="B28" s="41"/>
      <c r="C28" s="7">
        <v>738927.66</v>
      </c>
      <c r="D28" s="7"/>
      <c r="E28" s="7">
        <v>5890768.4</v>
      </c>
      <c r="F28" s="7"/>
      <c r="G28" s="7">
        <v>3400243</v>
      </c>
      <c r="H28" s="7"/>
      <c r="I28" s="59">
        <f>C28/$C$65</f>
        <v>0.0024021736679955157</v>
      </c>
      <c r="J28" s="58"/>
      <c r="K28" s="7">
        <v>1164444.86</v>
      </c>
      <c r="L28" s="7"/>
      <c r="M28" s="7">
        <v>5822488.13</v>
      </c>
      <c r="N28" s="7"/>
      <c r="O28" s="7">
        <v>5783547</v>
      </c>
      <c r="P28" s="7"/>
      <c r="Q28" s="59">
        <f>K28/$K$65</f>
        <v>0.0043881116125952845</v>
      </c>
      <c r="R28" s="62"/>
      <c r="S28" s="51">
        <f>(K28-C28)/K28</f>
        <v>0.36542494592659375</v>
      </c>
    </row>
    <row r="29" spans="1:19" ht="13.5" customHeight="1">
      <c r="A29" s="40" t="s">
        <v>38</v>
      </c>
      <c r="B29" s="41"/>
      <c r="C29" s="7">
        <v>130989.67</v>
      </c>
      <c r="D29" s="7"/>
      <c r="E29" s="7">
        <v>530843.3</v>
      </c>
      <c r="F29" s="7"/>
      <c r="G29" s="7">
        <v>2391975</v>
      </c>
      <c r="H29" s="7"/>
      <c r="I29" s="59">
        <f>C29/$C$65</f>
        <v>0.0004258332081565632</v>
      </c>
      <c r="J29" s="58"/>
      <c r="K29" s="7">
        <v>134046.79</v>
      </c>
      <c r="L29" s="7"/>
      <c r="M29" s="7">
        <v>603384.87</v>
      </c>
      <c r="N29" s="7"/>
      <c r="O29" s="7">
        <v>1730844</v>
      </c>
      <c r="P29" s="7"/>
      <c r="Q29" s="59">
        <f>K29/$K$65</f>
        <v>0.0005051439497359467</v>
      </c>
      <c r="R29" s="62"/>
      <c r="S29" s="51">
        <f>(K29-C29)/K29</f>
        <v>0.022806364852153562</v>
      </c>
    </row>
    <row r="30" spans="1:19" ht="13.5" customHeight="1">
      <c r="A30" s="40" t="s">
        <v>11</v>
      </c>
      <c r="B30" s="41"/>
      <c r="C30" s="7">
        <v>23333427.92</v>
      </c>
      <c r="D30" s="7"/>
      <c r="E30" s="7">
        <v>87859188.57</v>
      </c>
      <c r="F30" s="7"/>
      <c r="G30" s="7">
        <v>61003855</v>
      </c>
      <c r="H30" s="7"/>
      <c r="I30" s="59">
        <f>C30/$C$65</f>
        <v>0.0758544430905393</v>
      </c>
      <c r="J30" s="58"/>
      <c r="K30" s="7">
        <v>0</v>
      </c>
      <c r="L30" s="7"/>
      <c r="M30" s="7">
        <v>0</v>
      </c>
      <c r="N30" s="7"/>
      <c r="O30" s="7">
        <v>83525042</v>
      </c>
      <c r="P30" s="7"/>
      <c r="Q30" s="59">
        <f>K30/$K$65</f>
        <v>0</v>
      </c>
      <c r="R30" s="62"/>
      <c r="S30" s="51">
        <v>0</v>
      </c>
    </row>
    <row r="31" spans="1:19" ht="13.5" customHeight="1">
      <c r="A31" s="40" t="s">
        <v>12</v>
      </c>
      <c r="B31" s="41"/>
      <c r="C31" s="8">
        <v>346846.74</v>
      </c>
      <c r="D31" s="7"/>
      <c r="E31" s="8">
        <v>3894740.95</v>
      </c>
      <c r="F31" s="7"/>
      <c r="G31" s="8">
        <v>3036746</v>
      </c>
      <c r="H31" s="7"/>
      <c r="I31" s="60">
        <f>C31/$C$65</f>
        <v>0.0011275611277808803</v>
      </c>
      <c r="J31" s="58"/>
      <c r="K31" s="8">
        <v>2309929.45</v>
      </c>
      <c r="L31" s="7"/>
      <c r="M31" s="8">
        <v>6701425.11</v>
      </c>
      <c r="N31" s="7"/>
      <c r="O31" s="8">
        <v>3894744</v>
      </c>
      <c r="P31" s="7"/>
      <c r="Q31" s="60">
        <f>K31/$K$65</f>
        <v>0.008704773057112244</v>
      </c>
      <c r="R31" s="62"/>
      <c r="S31" s="52">
        <f>(K31-C31)/K31</f>
        <v>0.8498453102106647</v>
      </c>
    </row>
    <row r="32" spans="1:19" s="4" customFormat="1" ht="13.5" customHeight="1">
      <c r="A32" s="42"/>
      <c r="B32" s="41"/>
      <c r="C32" s="7">
        <f>SUM(C28:D31)</f>
        <v>24550191.99</v>
      </c>
      <c r="D32" s="7"/>
      <c r="E32" s="7">
        <f>SUM(E28:E31)</f>
        <v>98175541.22</v>
      </c>
      <c r="F32" s="7"/>
      <c r="G32" s="7">
        <f>SUM(G28:G31)</f>
        <v>69832819</v>
      </c>
      <c r="H32" s="7"/>
      <c r="I32" s="59">
        <f>SUM(I28:I31)</f>
        <v>0.07981001109447226</v>
      </c>
      <c r="J32" s="58"/>
      <c r="K32" s="7">
        <f>SUM(K28:L31)</f>
        <v>3608421.1000000006</v>
      </c>
      <c r="L32" s="7"/>
      <c r="M32" s="7">
        <f>SUM(M28:M31)</f>
        <v>13127298.11</v>
      </c>
      <c r="N32" s="7"/>
      <c r="O32" s="7">
        <f>SUM(O28:O31)</f>
        <v>94934177</v>
      </c>
      <c r="P32" s="7"/>
      <c r="Q32" s="59">
        <f>SUM(Q28:Q31)</f>
        <v>0.013598028619443476</v>
      </c>
      <c r="R32" s="62"/>
      <c r="S32" s="51">
        <f>(K32-C32)/K32</f>
        <v>-5.803582871744097</v>
      </c>
    </row>
    <row r="33" spans="1:19" ht="13.5" customHeight="1">
      <c r="A33" s="35"/>
      <c r="B33" s="36"/>
      <c r="C33" s="4"/>
      <c r="D33" s="4"/>
      <c r="E33" s="4"/>
      <c r="F33" s="4"/>
      <c r="G33" s="4"/>
      <c r="H33" s="10"/>
      <c r="I33" s="49"/>
      <c r="J33" s="58"/>
      <c r="K33" s="4"/>
      <c r="L33" s="4"/>
      <c r="M33" s="4"/>
      <c r="N33" s="4"/>
      <c r="O33" s="4"/>
      <c r="P33" s="4"/>
      <c r="Q33" s="56"/>
      <c r="R33" s="62"/>
      <c r="S33" s="49"/>
    </row>
    <row r="34" spans="1:19" ht="13.5" customHeight="1">
      <c r="A34" s="38" t="s">
        <v>26</v>
      </c>
      <c r="B34" s="41"/>
      <c r="C34" s="4"/>
      <c r="D34" s="4"/>
      <c r="E34" s="4"/>
      <c r="F34" s="4"/>
      <c r="G34" s="4"/>
      <c r="H34" s="7"/>
      <c r="I34" s="51"/>
      <c r="J34" s="58"/>
      <c r="K34" s="4"/>
      <c r="L34" s="4"/>
      <c r="M34" s="4"/>
      <c r="N34" s="4"/>
      <c r="O34" s="4"/>
      <c r="P34" s="4"/>
      <c r="Q34" s="56"/>
      <c r="R34" s="62"/>
      <c r="S34" s="51"/>
    </row>
    <row r="35" spans="1:19" ht="13.5" customHeight="1">
      <c r="A35" s="40" t="s">
        <v>22</v>
      </c>
      <c r="B35" s="41"/>
      <c r="C35" s="7">
        <v>2103237.18</v>
      </c>
      <c r="D35" s="7"/>
      <c r="E35" s="7">
        <f>C35+13165403</f>
        <v>15268640.18</v>
      </c>
      <c r="F35" s="7"/>
      <c r="G35" s="7">
        <v>15728573</v>
      </c>
      <c r="H35" s="7"/>
      <c r="I35" s="59">
        <f>C35/$C$65</f>
        <v>0.006837395924988307</v>
      </c>
      <c r="J35" s="58"/>
      <c r="K35" s="7">
        <v>3559241.23</v>
      </c>
      <c r="L35" s="7"/>
      <c r="M35" s="7">
        <f>K35+16016405</f>
        <v>19575646.23</v>
      </c>
      <c r="N35" s="7"/>
      <c r="O35" s="7">
        <v>18412383</v>
      </c>
      <c r="P35" s="7"/>
      <c r="Q35" s="59">
        <f>K35/$K$65</f>
        <v>0.013412698453914703</v>
      </c>
      <c r="R35" s="62"/>
      <c r="S35" s="51">
        <f>(K35-C35)/K35</f>
        <v>0.40907709141141857</v>
      </c>
    </row>
    <row r="36" spans="1:19" ht="13.5" customHeight="1">
      <c r="A36" s="40" t="s">
        <v>13</v>
      </c>
      <c r="B36" s="41"/>
      <c r="C36" s="7">
        <v>2547667</v>
      </c>
      <c r="D36" s="7"/>
      <c r="E36" s="7">
        <v>2633114.51</v>
      </c>
      <c r="F36" s="7"/>
      <c r="G36" s="7">
        <v>101743</v>
      </c>
      <c r="H36" s="7"/>
      <c r="I36" s="59">
        <f>C36/$C$65</f>
        <v>0.008282189060592388</v>
      </c>
      <c r="J36" s="58"/>
      <c r="K36" s="7">
        <v>121116</v>
      </c>
      <c r="L36" s="7"/>
      <c r="M36" s="7">
        <v>325856.59</v>
      </c>
      <c r="N36" s="7"/>
      <c r="O36" s="7">
        <v>140210</v>
      </c>
      <c r="P36" s="7"/>
      <c r="Q36" s="59">
        <f>K36/$K$65</f>
        <v>0.00045641536523343014</v>
      </c>
      <c r="R36" s="62"/>
      <c r="S36" s="51">
        <f>(K36-C36)/K36</f>
        <v>-20.034933452227616</v>
      </c>
    </row>
    <row r="37" spans="1:19" ht="13.5" customHeight="1">
      <c r="A37" s="40" t="s">
        <v>14</v>
      </c>
      <c r="B37" s="41"/>
      <c r="C37" s="7">
        <v>1035227.06</v>
      </c>
      <c r="D37" s="7"/>
      <c r="E37" s="7">
        <v>17868629.29</v>
      </c>
      <c r="F37" s="7"/>
      <c r="G37" s="7">
        <v>5542560</v>
      </c>
      <c r="H37" s="7"/>
      <c r="I37" s="59">
        <f>C37/$C$65</f>
        <v>0.0033654108765239807</v>
      </c>
      <c r="J37" s="58"/>
      <c r="K37" s="7">
        <v>1325069.82</v>
      </c>
      <c r="L37" s="7"/>
      <c r="M37" s="7">
        <v>10761081.98</v>
      </c>
      <c r="N37" s="7"/>
      <c r="O37" s="7">
        <v>17853862</v>
      </c>
      <c r="P37" s="7"/>
      <c r="Q37" s="59">
        <f>K37/$K$65</f>
        <v>0.004993413139924499</v>
      </c>
      <c r="R37" s="62"/>
      <c r="S37" s="51">
        <f>(K37-C37)/K37</f>
        <v>0.21873772659013546</v>
      </c>
    </row>
    <row r="38" spans="1:19" ht="13.5" customHeight="1">
      <c r="A38" s="40" t="s">
        <v>41</v>
      </c>
      <c r="B38" s="41"/>
      <c r="C38" s="7">
        <v>0</v>
      </c>
      <c r="D38" s="7"/>
      <c r="E38" s="7">
        <v>0</v>
      </c>
      <c r="F38" s="7"/>
      <c r="G38" s="7">
        <v>0</v>
      </c>
      <c r="H38" s="7"/>
      <c r="I38" s="81">
        <f>C38/$C$65</f>
        <v>0</v>
      </c>
      <c r="J38" s="58"/>
      <c r="K38" s="7">
        <v>0</v>
      </c>
      <c r="L38" s="7"/>
      <c r="M38" s="7">
        <v>8197190.25</v>
      </c>
      <c r="N38" s="7"/>
      <c r="O38" s="7">
        <v>0</v>
      </c>
      <c r="P38" s="7"/>
      <c r="Q38" s="59">
        <f>K38/$K$65</f>
        <v>0</v>
      </c>
      <c r="R38" s="62"/>
      <c r="S38" s="52">
        <v>0</v>
      </c>
    </row>
    <row r="39" spans="1:19" ht="13.5" customHeight="1">
      <c r="A39" s="40"/>
      <c r="B39" s="41"/>
      <c r="C39" s="83">
        <f>SUM(C35:C38)</f>
        <v>5686131.24</v>
      </c>
      <c r="D39" s="7"/>
      <c r="E39" s="83">
        <f>SUM(E35:E37)</f>
        <v>35770383.98</v>
      </c>
      <c r="F39" s="7"/>
      <c r="G39" s="83">
        <f>SUM(G35:G38)</f>
        <v>21372876</v>
      </c>
      <c r="H39" s="7"/>
      <c r="I39" s="84">
        <f>SUM(I35:I38)</f>
        <v>0.018484995862104676</v>
      </c>
      <c r="J39" s="58"/>
      <c r="K39" s="83">
        <f>SUM(K35:K38)</f>
        <v>5005427.05</v>
      </c>
      <c r="L39" s="7"/>
      <c r="M39" s="83">
        <f>SUM(M35:M38)</f>
        <v>38859775.05</v>
      </c>
      <c r="N39" s="7"/>
      <c r="O39" s="83">
        <f>SUM(O35:O38)</f>
        <v>36406455</v>
      </c>
      <c r="P39" s="7"/>
      <c r="Q39" s="84">
        <f>SUM(Q35:Q38)</f>
        <v>0.01886252695907263</v>
      </c>
      <c r="R39" s="62"/>
      <c r="S39" s="85">
        <f>(K39-C39)/K39</f>
        <v>-0.13599322958867224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19" s="1" customFormat="1" ht="13.5" customHeight="1" thickBot="1">
      <c r="A41" s="70" t="s">
        <v>18</v>
      </c>
      <c r="B41" s="26"/>
      <c r="C41" s="27">
        <f>C17+C25+C32+C39</f>
        <v>95249989.85999998</v>
      </c>
      <c r="D41" s="28"/>
      <c r="E41" s="28">
        <f>ROUNDUP(E17+E25+E32+E39,0)</f>
        <v>1126668403</v>
      </c>
      <c r="F41" s="28"/>
      <c r="G41" s="28">
        <f>G17+G25+G32+G39</f>
        <v>1018349095</v>
      </c>
      <c r="H41" s="28"/>
      <c r="I41" s="63">
        <f>I17+I25+I32+I39</f>
        <v>0.30964738485839316</v>
      </c>
      <c r="J41" s="30"/>
      <c r="K41" s="28">
        <f>K17+K25+K32+K39</f>
        <v>101138789.33</v>
      </c>
      <c r="L41" s="28"/>
      <c r="M41" s="28">
        <f>M17+M25+M32+M39</f>
        <v>1118671267.8999999</v>
      </c>
      <c r="N41" s="28"/>
      <c r="O41" s="28">
        <f>O17+O25+O32+O39</f>
        <v>1144439356</v>
      </c>
      <c r="P41" s="28"/>
      <c r="Q41" s="63">
        <f>Q17+Q25+Q32+Q39</f>
        <v>0.38113294256183244</v>
      </c>
      <c r="R41" s="31"/>
      <c r="S41" s="29">
        <f>(K41-C41)/K41</f>
        <v>0.05822493534884806</v>
      </c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28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31</v>
      </c>
      <c r="B46" s="41"/>
      <c r="C46" s="7">
        <v>182254219.92</v>
      </c>
      <c r="D46" s="7"/>
      <c r="E46" s="7">
        <v>602741254.75</v>
      </c>
      <c r="F46" s="7"/>
      <c r="G46" s="7">
        <v>537191229.53</v>
      </c>
      <c r="H46" s="7"/>
      <c r="I46" s="59">
        <f>C46/$C$65</f>
        <v>0.5924886990600511</v>
      </c>
      <c r="J46" s="58"/>
      <c r="K46" s="7">
        <v>135182421.74</v>
      </c>
      <c r="L46" s="7"/>
      <c r="M46" s="7">
        <v>615120396.75</v>
      </c>
      <c r="N46" s="7"/>
      <c r="O46" s="7">
        <v>629434455</v>
      </c>
      <c r="P46" s="7"/>
      <c r="Q46" s="59">
        <f>K46/$K$65</f>
        <v>0.5094234815515843</v>
      </c>
      <c r="R46" s="62"/>
      <c r="S46" s="51">
        <f aca="true" t="shared" si="1" ref="S46:S51">(K46-C46)/K46</f>
        <v>-0.34820946077245485</v>
      </c>
    </row>
    <row r="47" spans="1:19" ht="13.5" customHeight="1">
      <c r="A47" s="43" t="s">
        <v>37</v>
      </c>
      <c r="B47" s="41"/>
      <c r="C47" s="7">
        <v>13744251.45</v>
      </c>
      <c r="D47" s="7"/>
      <c r="E47" s="7">
        <v>68336835.15</v>
      </c>
      <c r="F47" s="7"/>
      <c r="G47" s="7">
        <v>64435658.87</v>
      </c>
      <c r="H47" s="7"/>
      <c r="I47" s="59">
        <f>C47/$C$65</f>
        <v>0.04468107056582397</v>
      </c>
      <c r="J47" s="58"/>
      <c r="K47" s="7">
        <v>13180963.12</v>
      </c>
      <c r="L47" s="7"/>
      <c r="M47" s="7">
        <v>81578874.82</v>
      </c>
      <c r="N47" s="7"/>
      <c r="O47" s="7">
        <v>59938601</v>
      </c>
      <c r="P47" s="7"/>
      <c r="Q47" s="59">
        <f>K47/$K$65</f>
        <v>0.04967134066963219</v>
      </c>
      <c r="R47" s="62"/>
      <c r="S47" s="51">
        <f t="shared" si="1"/>
        <v>-0.04273499021822619</v>
      </c>
    </row>
    <row r="48" spans="1:19" ht="13.5" customHeight="1">
      <c r="A48" s="43" t="s">
        <v>39</v>
      </c>
      <c r="B48" s="41"/>
      <c r="C48" s="7">
        <v>5578435.29</v>
      </c>
      <c r="D48" s="7"/>
      <c r="E48" s="7">
        <v>53126772.94</v>
      </c>
      <c r="F48" s="7"/>
      <c r="G48" s="7">
        <v>17476480.44</v>
      </c>
      <c r="H48" s="7"/>
      <c r="I48" s="59">
        <f>C48/$C$65</f>
        <v>0.01813488801089802</v>
      </c>
      <c r="J48" s="58"/>
      <c r="K48" s="7">
        <v>4652973.68</v>
      </c>
      <c r="L48" s="7"/>
      <c r="M48" s="7">
        <v>21719092.73</v>
      </c>
      <c r="N48" s="7"/>
      <c r="O48" s="7">
        <v>22077482</v>
      </c>
      <c r="P48" s="7"/>
      <c r="Q48" s="59">
        <f>K48/$K$65</f>
        <v>0.01753433635175152</v>
      </c>
      <c r="R48" s="62"/>
      <c r="S48" s="51">
        <f t="shared" si="1"/>
        <v>-0.19889680742831978</v>
      </c>
    </row>
    <row r="49" spans="1:19" ht="13.5" customHeight="1">
      <c r="A49" s="43" t="s">
        <v>32</v>
      </c>
      <c r="B49" s="41"/>
      <c r="C49" s="7">
        <v>697306.37</v>
      </c>
      <c r="D49" s="7">
        <v>9485.48</v>
      </c>
      <c r="E49" s="7">
        <v>2963339.18</v>
      </c>
      <c r="F49" s="7"/>
      <c r="G49" s="7">
        <v>2550580.28</v>
      </c>
      <c r="H49" s="7"/>
      <c r="I49" s="59">
        <f>C49/$C$65</f>
        <v>0.002266867369046028</v>
      </c>
      <c r="J49" s="57"/>
      <c r="K49" s="7">
        <v>815652.4</v>
      </c>
      <c r="L49" s="7">
        <v>9485.48</v>
      </c>
      <c r="M49" s="7">
        <v>2446957.43</v>
      </c>
      <c r="N49" s="7"/>
      <c r="O49" s="7">
        <v>3096688</v>
      </c>
      <c r="P49" s="7"/>
      <c r="Q49" s="59">
        <f>K49/$K$65</f>
        <v>0.003073716833857821</v>
      </c>
      <c r="R49" s="62"/>
      <c r="S49" s="51">
        <f t="shared" si="1"/>
        <v>0.14509370658383403</v>
      </c>
    </row>
    <row r="50" spans="1:19" ht="13.5" customHeight="1">
      <c r="A50" s="43" t="s">
        <v>33</v>
      </c>
      <c r="B50" s="41"/>
      <c r="C50" s="8">
        <v>10073463.9</v>
      </c>
      <c r="D50" s="7"/>
      <c r="E50" s="8">
        <v>40510248</v>
      </c>
      <c r="F50" s="7"/>
      <c r="G50" s="8">
        <v>36515075.4</v>
      </c>
      <c r="H50" s="7"/>
      <c r="I50" s="60">
        <f>C50/$C$65</f>
        <v>0.032747738426902866</v>
      </c>
      <c r="J50" s="57"/>
      <c r="K50" s="8">
        <v>10392714.5</v>
      </c>
      <c r="L50" s="7"/>
      <c r="M50" s="8">
        <v>41204868.67</v>
      </c>
      <c r="N50" s="7"/>
      <c r="O50" s="8">
        <v>41911713</v>
      </c>
      <c r="P50" s="7"/>
      <c r="Q50" s="60">
        <f>K50/$K$65</f>
        <v>0.03916406242184571</v>
      </c>
      <c r="R50" s="62"/>
      <c r="S50" s="52">
        <f>(K50-C50)/K50</f>
        <v>0.03071869240707032</v>
      </c>
    </row>
    <row r="51" spans="1:19" ht="13.5" customHeight="1">
      <c r="A51" s="43"/>
      <c r="B51" s="41"/>
      <c r="C51" s="7">
        <f>SUM(C46:C50)</f>
        <v>212347676.92999998</v>
      </c>
      <c r="D51" s="7"/>
      <c r="E51" s="7">
        <f>SUM(E46:E50)</f>
        <v>767678450.0199999</v>
      </c>
      <c r="F51" s="7"/>
      <c r="G51" s="7">
        <f>SUM(G46:G50)</f>
        <v>658169024.52</v>
      </c>
      <c r="H51" s="7"/>
      <c r="I51" s="59">
        <f>SUM(I46:I50)</f>
        <v>0.6903192634327219</v>
      </c>
      <c r="J51" s="58"/>
      <c r="K51" s="7">
        <f>SUM(K46:K50)</f>
        <v>164224725.44000003</v>
      </c>
      <c r="L51" s="7"/>
      <c r="M51" s="7">
        <f>SUM(M46:M50)</f>
        <v>762070190.3999999</v>
      </c>
      <c r="N51" s="7"/>
      <c r="O51" s="7">
        <f>SUM(O46:O50)</f>
        <v>756458939</v>
      </c>
      <c r="P51" s="7"/>
      <c r="Q51" s="59">
        <f>SUM(Q46:Q50)</f>
        <v>0.6188669378286715</v>
      </c>
      <c r="R51" s="62"/>
      <c r="S51" s="85">
        <f>(K51-C51)/K51</f>
        <v>-0.2930310972423078</v>
      </c>
    </row>
    <row r="52" spans="1:19" ht="13.5" customHeight="1" thickBot="1">
      <c r="A52" s="35"/>
      <c r="B52" s="36"/>
      <c r="C52" s="35"/>
      <c r="D52" s="10"/>
      <c r="E52" s="10"/>
      <c r="F52" s="10"/>
      <c r="G52" s="10"/>
      <c r="H52" s="10"/>
      <c r="I52" s="49"/>
      <c r="J52" s="58"/>
      <c r="K52" s="4"/>
      <c r="L52" s="4"/>
      <c r="M52" s="4"/>
      <c r="N52" s="4"/>
      <c r="O52" s="4"/>
      <c r="P52" s="4"/>
      <c r="Q52" s="56"/>
      <c r="R52" s="62"/>
      <c r="S52" s="49"/>
    </row>
    <row r="53" spans="1:19" s="4" customFormat="1" ht="34.5" customHeight="1" thickBot="1">
      <c r="A53" s="126" t="s">
        <v>30</v>
      </c>
      <c r="B53" s="127"/>
      <c r="C53" s="28">
        <f>C51</f>
        <v>212347676.92999998</v>
      </c>
      <c r="D53" s="28"/>
      <c r="E53" s="28">
        <f>E51</f>
        <v>767678450.0199999</v>
      </c>
      <c r="F53" s="28"/>
      <c r="G53" s="28">
        <f>G51</f>
        <v>658169024.52</v>
      </c>
      <c r="H53" s="28"/>
      <c r="I53" s="63">
        <f>I51</f>
        <v>0.6903192634327219</v>
      </c>
      <c r="J53" s="31"/>
      <c r="K53" s="28">
        <f>K51</f>
        <v>164224725.44000003</v>
      </c>
      <c r="L53" s="28"/>
      <c r="M53" s="28">
        <f>M51</f>
        <v>762070190.3999999</v>
      </c>
      <c r="N53" s="28"/>
      <c r="O53" s="28">
        <f>O51</f>
        <v>756458939</v>
      </c>
      <c r="P53" s="28"/>
      <c r="Q53" s="63">
        <f>Q51</f>
        <v>0.6188669378286715</v>
      </c>
      <c r="R53" s="31"/>
      <c r="S53" s="29">
        <f>(K53-C53)/K53</f>
        <v>-0.2930310972423078</v>
      </c>
    </row>
    <row r="54" spans="1:19" s="4" customFormat="1" ht="13.5" customHeight="1" thickBot="1">
      <c r="A54" s="43"/>
      <c r="B54" s="41"/>
      <c r="C54" s="50"/>
      <c r="D54" s="7"/>
      <c r="E54" s="7"/>
      <c r="F54" s="7"/>
      <c r="G54" s="7"/>
      <c r="H54" s="7"/>
      <c r="I54" s="51"/>
      <c r="J54" s="57"/>
      <c r="Q54" s="56"/>
      <c r="R54" s="62"/>
      <c r="S54" s="51"/>
    </row>
    <row r="55" spans="1:19" s="4" customFormat="1" ht="13.5" customHeight="1" thickBot="1">
      <c r="A55" s="78" t="s">
        <v>34</v>
      </c>
      <c r="B55" s="79"/>
      <c r="C55" s="73"/>
      <c r="D55" s="74"/>
      <c r="E55" s="74"/>
      <c r="F55" s="74"/>
      <c r="G55" s="74"/>
      <c r="H55" s="74"/>
      <c r="I55" s="75"/>
      <c r="J55" s="77"/>
      <c r="K55" s="72"/>
      <c r="L55" s="72"/>
      <c r="M55" s="72"/>
      <c r="N55" s="72"/>
      <c r="O55" s="72"/>
      <c r="P55" s="72"/>
      <c r="Q55" s="80"/>
      <c r="R55" s="77"/>
      <c r="S55" s="75"/>
    </row>
    <row r="56" spans="1:19" s="4" customFormat="1" ht="13.5" customHeight="1">
      <c r="A56" s="44"/>
      <c r="B56" s="45"/>
      <c r="C56" s="53"/>
      <c r="D56" s="11"/>
      <c r="E56" s="11"/>
      <c r="F56" s="11"/>
      <c r="G56" s="11"/>
      <c r="H56" s="11"/>
      <c r="I56" s="54"/>
      <c r="J56" s="57"/>
      <c r="K56" s="1"/>
      <c r="L56" s="1"/>
      <c r="M56" s="1"/>
      <c r="N56" s="1"/>
      <c r="O56" s="1"/>
      <c r="P56" s="1"/>
      <c r="Q56" s="61"/>
      <c r="R56" s="57"/>
      <c r="S56" s="54"/>
    </row>
    <row r="57" spans="1:19" s="4" customFormat="1" ht="13.5" customHeight="1">
      <c r="A57" s="38" t="s">
        <v>35</v>
      </c>
      <c r="B57" s="41"/>
      <c r="C57" s="50"/>
      <c r="D57" s="7"/>
      <c r="E57" s="7"/>
      <c r="F57" s="7"/>
      <c r="G57" s="7"/>
      <c r="H57" s="7"/>
      <c r="I57" s="51"/>
      <c r="J57" s="57"/>
      <c r="K57" s="1"/>
      <c r="L57" s="1"/>
      <c r="M57" s="1"/>
      <c r="N57" s="1"/>
      <c r="O57" s="1"/>
      <c r="P57" s="1"/>
      <c r="Q57" s="61"/>
      <c r="R57" s="57"/>
      <c r="S57" s="51"/>
    </row>
    <row r="58" spans="1:19" s="4" customFormat="1" ht="13.5" customHeight="1">
      <c r="A58" s="43" t="s">
        <v>19</v>
      </c>
      <c r="B58" s="132"/>
      <c r="C58" s="7">
        <v>28.05</v>
      </c>
      <c r="D58" s="7"/>
      <c r="E58" s="7">
        <v>7498.92</v>
      </c>
      <c r="F58" s="7"/>
      <c r="G58" s="7">
        <v>24290</v>
      </c>
      <c r="H58" s="7"/>
      <c r="I58" s="59">
        <f>C58/$C$65</f>
        <v>9.118750729574017E-08</v>
      </c>
      <c r="J58" s="1"/>
      <c r="K58" s="7">
        <v>31.74</v>
      </c>
      <c r="L58" s="7"/>
      <c r="M58" s="7">
        <v>1074988.49</v>
      </c>
      <c r="N58" s="7"/>
      <c r="O58" s="7">
        <v>7499</v>
      </c>
      <c r="P58" s="7"/>
      <c r="Q58" s="59">
        <f>K58/$K$65</f>
        <v>1.1960949579336398E-07</v>
      </c>
      <c r="R58" s="1"/>
      <c r="S58" s="51">
        <f>(K58-C58)/K58</f>
        <v>0.11625708884688084</v>
      </c>
    </row>
    <row r="59" spans="1:19" s="4" customFormat="1" ht="13.5" customHeight="1">
      <c r="A59" s="43" t="s">
        <v>32</v>
      </c>
      <c r="B59" s="41"/>
      <c r="C59" s="8">
        <v>10231.2</v>
      </c>
      <c r="D59" s="7"/>
      <c r="E59" s="8">
        <v>24308.82</v>
      </c>
      <c r="F59" s="7"/>
      <c r="G59" s="8">
        <v>0</v>
      </c>
      <c r="H59" s="7"/>
      <c r="I59" s="60">
        <f>C59/$C$65</f>
        <v>3.326052137768902E-05</v>
      </c>
      <c r="J59" s="57"/>
      <c r="K59" s="8">
        <v>0</v>
      </c>
      <c r="L59" s="7"/>
      <c r="M59" s="8">
        <v>0</v>
      </c>
      <c r="N59" s="7"/>
      <c r="O59" s="8">
        <v>0</v>
      </c>
      <c r="P59" s="7"/>
      <c r="Q59" s="60">
        <f>K59/$K$65</f>
        <v>0</v>
      </c>
      <c r="R59" s="57"/>
      <c r="S59" s="52">
        <v>0</v>
      </c>
    </row>
    <row r="60" spans="1:19" s="4" customFormat="1" ht="13.5" customHeight="1">
      <c r="A60" s="44"/>
      <c r="B60" s="45"/>
      <c r="C60" s="7">
        <f>SUM(C58:C59)</f>
        <v>10259.25</v>
      </c>
      <c r="D60" s="7"/>
      <c r="E60" s="7">
        <f>SUM(E58:E59)</f>
        <v>31807.739999999998</v>
      </c>
      <c r="F60" s="7"/>
      <c r="G60" s="7">
        <f>SUM(G58:G59)</f>
        <v>24290</v>
      </c>
      <c r="H60" s="7"/>
      <c r="I60" s="59">
        <f>SUM(I59:I59)</f>
        <v>3.326052137768902E-05</v>
      </c>
      <c r="J60" s="57"/>
      <c r="K60" s="7">
        <f>SUM(K58:K59)</f>
        <v>31.74</v>
      </c>
      <c r="L60" s="7"/>
      <c r="M60" s="7">
        <f>SUM(M58:M59)</f>
        <v>1074988.49</v>
      </c>
      <c r="N60" s="7"/>
      <c r="O60" s="7">
        <f>SUM(O58:O59)</f>
        <v>7499</v>
      </c>
      <c r="P60" s="7"/>
      <c r="Q60" s="59">
        <f>SUM(Q58:Q59)</f>
        <v>1.1960949579336398E-07</v>
      </c>
      <c r="R60" s="57"/>
      <c r="S60" s="85">
        <f>(K60-C60)/K60</f>
        <v>-322.22778827977316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36</v>
      </c>
      <c r="B62" s="26"/>
      <c r="C62" s="27">
        <f>C60</f>
        <v>10259.25</v>
      </c>
      <c r="D62" s="64"/>
      <c r="E62" s="28">
        <f>E60</f>
        <v>31807.739999999998</v>
      </c>
      <c r="F62" s="28"/>
      <c r="G62" s="28">
        <f>G60</f>
        <v>24290</v>
      </c>
      <c r="H62" s="64"/>
      <c r="I62" s="63">
        <f>I60</f>
        <v>3.326052137768902E-05</v>
      </c>
      <c r="J62" s="65"/>
      <c r="K62" s="28">
        <f>K60</f>
        <v>31.74</v>
      </c>
      <c r="L62" s="64"/>
      <c r="M62" s="28">
        <f>M60</f>
        <v>1074988.49</v>
      </c>
      <c r="N62" s="28"/>
      <c r="O62" s="28">
        <f>O60</f>
        <v>7499</v>
      </c>
      <c r="P62" s="64"/>
      <c r="Q62" s="63">
        <f>Q60</f>
        <v>1.1960949579336398E-07</v>
      </c>
      <c r="R62" s="31"/>
      <c r="S62" s="29">
        <f>(K62-C62)/K62</f>
        <v>-322.22778827977316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19" s="15" customFormat="1" ht="20.25" thickBot="1">
      <c r="A65" s="32" t="s">
        <v>17</v>
      </c>
      <c r="B65" s="33"/>
      <c r="C65" s="66">
        <f>C41+C53+C62</f>
        <v>307607926.03999996</v>
      </c>
      <c r="D65" s="67"/>
      <c r="E65" s="67">
        <f>E41+E53+E62</f>
        <v>1894378660.76</v>
      </c>
      <c r="F65" s="67"/>
      <c r="G65" s="67">
        <f>G41+G53+G62</f>
        <v>1676542409.52</v>
      </c>
      <c r="H65" s="67"/>
      <c r="I65" s="68">
        <f>I41+I53+I62</f>
        <v>0.9999999088124927</v>
      </c>
      <c r="J65" s="69"/>
      <c r="K65" s="67">
        <f>K41+K53+K62</f>
        <v>265363546.51000005</v>
      </c>
      <c r="L65" s="67"/>
      <c r="M65" s="67">
        <f>M41+M53+M62</f>
        <v>1881816446.7899997</v>
      </c>
      <c r="N65" s="67"/>
      <c r="O65" s="67">
        <f>O41+O53+O62</f>
        <v>1900905794</v>
      </c>
      <c r="P65" s="67"/>
      <c r="Q65" s="68">
        <f>Q41+Q53+Q62</f>
        <v>0.9999999999999997</v>
      </c>
      <c r="R65" s="31"/>
      <c r="S65" s="68">
        <f>(K65-C65)/K65</f>
        <v>-0.1591943584022305</v>
      </c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3:B53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2024-05-14T15:45:11Z</cp:lastPrinted>
  <dcterms:created xsi:type="dcterms:W3CDTF">2009-02-19T19:53:26Z</dcterms:created>
  <dcterms:modified xsi:type="dcterms:W3CDTF">2024-05-14T15:45:19Z</dcterms:modified>
  <cp:category/>
  <cp:version/>
  <cp:contentType/>
  <cp:contentStatus/>
</cp:coreProperties>
</file>