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2017'!$A$9:$J$71</definedName>
    <definedName name="A_impresión_IM">#REF!</definedName>
    <definedName name="_xlnm.Print_Area" localSheetId="0">'FEBRERO 2017'!$A$2:$S$64</definedName>
    <definedName name="TOTALA" localSheetId="0">'FEBRERO 2017'!$E$64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<sst xmlns="http://schemas.openxmlformats.org/spreadsheetml/2006/main" count="47" uniqueCount="44">
  <si>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</si>
  <si>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</si>
  <si>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</si>
  <si>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</si>
  <si>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</si>
  <si>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</si>
  <si>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</si>
  <si>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</si>
  <si>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</si>
  <si>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</si>
  <si>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</si>
  <si>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</si>
  <si>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</si>
  <si>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</si>
  <si>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</si>
  <si>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</si>
  <si>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</si>
  <si>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</si>
  <si>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</si>
  <si>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</si>
  <si>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</si>
  <si>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</si>
  <si>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</si>
  <si>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</si>
  <si>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</si>
  <si>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</si>
  <si>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</si>
  <si>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</si>
  <si>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</si>
  <si>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</si>
  <si>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</si>
  <si>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</si>
  <si>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</si>
  <si>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</si>
  <si>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</si>
  <si>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</si>
  <si>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</si>
  <si>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</si>
  <si>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</si>
  <si>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</si>
  <si>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2024 VS 2023</t>
  </si>
  <si>
    <t>APROVECHAMIENTOS URBANOS OPTATIVOS</t>
  </si>
  <si>
    <t>COMPARATIVO MES MARZO DE  2023 VS MES DE MARZO 2024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</si>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</sst>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6"/>
  <sheetViews>
    <sheetView showGridLines="0" tabSelected="1" zoomScale="75" zoomScaleNormal="75" zoomScalePageLayoutView="0" workbookViewId="0" topLeftCell="A1">
      <selection activeCell="S64" sqref="S64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42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2023</v>
      </c>
      <c r="D8" s="128"/>
      <c r="E8" s="128"/>
      <c r="F8" s="128"/>
      <c r="G8" s="128"/>
      <c r="H8" s="128"/>
      <c r="I8" s="129"/>
      <c r="J8" s="115"/>
      <c r="K8" s="128">
        <v>2024</v>
      </c>
      <c r="L8" s="128"/>
      <c r="M8" s="128"/>
      <c r="N8" s="128"/>
      <c r="O8" s="128"/>
      <c r="P8" s="128"/>
      <c r="Q8" s="129"/>
      <c r="R8" s="115"/>
      <c r="S8" s="116" t="str">
        <f>C10</f>
        <v>MARZO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43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MARZO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40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46222903.6</v>
      </c>
      <c r="D14" s="7"/>
      <c r="E14" s="7">
        <v>144330974.86</v>
      </c>
      <c r="F14" s="7"/>
      <c r="G14" s="7">
        <v>119157490</v>
      </c>
      <c r="H14" s="7"/>
      <c r="I14" s="59">
        <f>C14/$C$64</f>
        <v>0.2209239495458461</v>
      </c>
      <c r="J14" s="58"/>
      <c r="K14" s="7">
        <v>52740092.63</v>
      </c>
      <c r="L14" s="7"/>
      <c r="M14" s="7">
        <v>167166762.55</v>
      </c>
      <c r="N14" s="7"/>
      <c r="O14" s="7">
        <v>159328432</v>
      </c>
      <c r="P14" s="7"/>
      <c r="Q14" s="59">
        <f>K14/$K$64</f>
        <v>0.160365056883484</v>
      </c>
      <c r="R14" s="62"/>
      <c r="S14" s="51">
        <f>(K14-C14)/K14</f>
        <v>0.1235718161460499</v>
      </c>
    </row>
    <row r="15" spans="1:19" ht="13.5" customHeight="1">
      <c r="A15" s="40" t="s">
        <v>6</v>
      </c>
      <c r="B15" s="41"/>
      <c r="C15" s="7">
        <v>29150715</v>
      </c>
      <c r="D15" s="7"/>
      <c r="E15" s="7">
        <f>C15+704416823</f>
        <v>733567538</v>
      </c>
      <c r="F15" s="7"/>
      <c r="G15" s="7">
        <v>718347297</v>
      </c>
      <c r="H15" s="7"/>
      <c r="I15" s="59">
        <f>C15/$C$64</f>
        <v>0.13932683990638223</v>
      </c>
      <c r="J15" s="58"/>
      <c r="K15" s="7">
        <v>23788202</v>
      </c>
      <c r="L15" s="7"/>
      <c r="M15" s="7">
        <f>K15+729671041</f>
        <v>753459243</v>
      </c>
      <c r="N15" s="7"/>
      <c r="O15" s="7">
        <v>743209509</v>
      </c>
      <c r="P15" s="7"/>
      <c r="Q15" s="59">
        <f>K15/$K$64</f>
        <v>0.07233199974919739</v>
      </c>
      <c r="R15" s="62"/>
      <c r="S15" s="51">
        <f>(K15-C15)/K15</f>
        <v>-0.22542741986132453</v>
      </c>
    </row>
    <row r="16" spans="1:19" ht="13.5" customHeight="1">
      <c r="A16" s="40" t="s">
        <v>7</v>
      </c>
      <c r="B16" s="41"/>
      <c r="C16" s="7">
        <v>652784.83</v>
      </c>
      <c r="D16" s="7"/>
      <c r="E16" s="7">
        <v>793271.61</v>
      </c>
      <c r="F16" s="7"/>
      <c r="G16" s="7">
        <v>118097</v>
      </c>
      <c r="H16" s="7"/>
      <c r="I16" s="59">
        <f>C16/$C$64</f>
        <v>0.0031200074338734035</v>
      </c>
      <c r="J16" s="58"/>
      <c r="K16" s="7">
        <v>132383.1</v>
      </c>
      <c r="L16" s="7"/>
      <c r="M16" s="7">
        <v>745591.8</v>
      </c>
      <c r="N16" s="7"/>
      <c r="O16" s="7">
        <v>794559</v>
      </c>
      <c r="P16" s="7"/>
      <c r="Q16" s="81">
        <f>K16/$K$64</f>
        <v>0.0004025329176201705</v>
      </c>
      <c r="R16" s="62"/>
      <c r="S16" s="51">
        <f>(K16-C16)/K16</f>
        <v>-3.9310284318768782</v>
      </c>
    </row>
    <row r="17" spans="1:19" ht="13.5" customHeight="1">
      <c r="A17" s="35"/>
      <c r="B17" s="41"/>
      <c r="C17" s="82">
        <f>SUM(C14:C16)</f>
        <v>76026403.42999999</v>
      </c>
      <c r="D17" s="10"/>
      <c r="E17" s="83">
        <f>SUM(E14:E16)</f>
        <v>878691784.47</v>
      </c>
      <c r="F17" s="7"/>
      <c r="G17" s="83">
        <f>SUM(G14:G16)</f>
        <v>837622884</v>
      </c>
      <c r="H17" s="7"/>
      <c r="I17" s="84">
        <f>SUM(I14:I16)</f>
        <v>0.36337079688610174</v>
      </c>
      <c r="J17" s="58"/>
      <c r="K17" s="83">
        <f>SUM(K14:K16)</f>
        <v>76660677.72999999</v>
      </c>
      <c r="L17" s="10"/>
      <c r="M17" s="83">
        <f>SUM(M14:M16)</f>
        <v>921371597.3499999</v>
      </c>
      <c r="N17" s="7"/>
      <c r="O17" s="83">
        <f>SUM(O14:O16)</f>
        <v>903332500</v>
      </c>
      <c r="P17" s="7"/>
      <c r="Q17" s="84">
        <f>SUM(Q14:Q16)</f>
        <v>0.23309958955030152</v>
      </c>
      <c r="R17" s="62"/>
      <c r="S17" s="85">
        <f>(K17-C17)/K17</f>
        <v>0.008273789363484631</v>
      </c>
    </row>
    <row r="18" spans="1:19" ht="13.5" customHeight="1">
      <c r="A18" s="40"/>
      <c r="B18" s="41"/>
      <c r="C18" s="4"/>
      <c r="D18" s="4"/>
      <c r="E18" s="4"/>
      <c r="F18" s="4"/>
      <c r="G18" s="4"/>
      <c r="H18" s="7"/>
      <c r="I18" s="51"/>
      <c r="J18" s="58"/>
      <c r="K18" s="4"/>
      <c r="L18" s="4"/>
      <c r="M18" s="4"/>
      <c r="N18" s="4"/>
      <c r="O18" s="4"/>
      <c r="P18" s="4"/>
      <c r="Q18" s="56"/>
      <c r="R18" s="62"/>
      <c r="S18" s="51"/>
    </row>
    <row r="19" spans="1:19" ht="13.5" customHeight="1">
      <c r="A19" s="38" t="s">
        <v>27</v>
      </c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42" t="s">
        <v>23</v>
      </c>
      <c r="B20" s="41"/>
      <c r="C20" s="7">
        <v>627704.53</v>
      </c>
      <c r="D20" s="7"/>
      <c r="E20" s="7">
        <v>990823.99</v>
      </c>
      <c r="F20" s="7"/>
      <c r="G20" s="7">
        <v>1794084</v>
      </c>
      <c r="H20" s="7"/>
      <c r="I20" s="59">
        <f>C20/$C$64</f>
        <v>0.0030001352817528113</v>
      </c>
      <c r="J20" s="58"/>
      <c r="K20" s="7">
        <v>1455846</v>
      </c>
      <c r="L20" s="7"/>
      <c r="M20" s="7">
        <v>10781296.64</v>
      </c>
      <c r="N20" s="7"/>
      <c r="O20" s="7">
        <v>12690824</v>
      </c>
      <c r="P20" s="4"/>
      <c r="Q20" s="59">
        <f>K20/$K$64</f>
        <v>0.004426742824315601</v>
      </c>
      <c r="R20" s="62"/>
      <c r="S20" s="51">
        <f aca="true" t="shared" si="0" ref="S20:S25">(K20-C20)/K20</f>
        <v>0.5688386477690635</v>
      </c>
    </row>
    <row r="21" spans="1:19" s="4" customFormat="1" ht="13.5" customHeight="1">
      <c r="A21" s="42" t="s">
        <v>8</v>
      </c>
      <c r="B21" s="41"/>
      <c r="C21" s="7">
        <v>2524174.81</v>
      </c>
      <c r="D21" s="7"/>
      <c r="E21" s="7">
        <v>9089936.88</v>
      </c>
      <c r="F21" s="7"/>
      <c r="G21" s="7">
        <v>6067311</v>
      </c>
      <c r="H21" s="7"/>
      <c r="I21" s="59">
        <f>C21/$C$64</f>
        <v>0.01206437988394428</v>
      </c>
      <c r="J21" s="58"/>
      <c r="K21" s="7">
        <v>5514569.93</v>
      </c>
      <c r="L21" s="7"/>
      <c r="M21" s="7">
        <v>10796090.05</v>
      </c>
      <c r="N21" s="7"/>
      <c r="O21" s="7">
        <v>11962670</v>
      </c>
      <c r="P21" s="7"/>
      <c r="Q21" s="59">
        <f>K21/$K$64</f>
        <v>0.016767970559258386</v>
      </c>
      <c r="R21" s="62"/>
      <c r="S21" s="51">
        <f t="shared" si="0"/>
        <v>0.5422716835508512</v>
      </c>
    </row>
    <row r="22" spans="1:19" s="4" customFormat="1" ht="13.5" customHeight="1">
      <c r="A22" s="40" t="s">
        <v>10</v>
      </c>
      <c r="B22" s="41"/>
      <c r="C22" s="7">
        <v>4529203.03</v>
      </c>
      <c r="D22" s="7"/>
      <c r="E22" s="7">
        <v>11796619.5</v>
      </c>
      <c r="F22" s="7"/>
      <c r="G22" s="7">
        <v>7578631</v>
      </c>
      <c r="H22" s="7"/>
      <c r="I22" s="59">
        <f>C22/$C$64</f>
        <v>0.021647480875316826</v>
      </c>
      <c r="J22" s="58"/>
      <c r="K22" s="7">
        <v>4081821.76</v>
      </c>
      <c r="L22" s="7"/>
      <c r="M22" s="7">
        <v>12289521.7</v>
      </c>
      <c r="N22" s="7"/>
      <c r="O22" s="7">
        <v>12558272</v>
      </c>
      <c r="P22" s="7"/>
      <c r="Q22" s="59">
        <f>K22/$K$64</f>
        <v>0.012411460543364667</v>
      </c>
      <c r="R22" s="62"/>
      <c r="S22" s="51">
        <f t="shared" si="0"/>
        <v>-0.10960333309605379</v>
      </c>
    </row>
    <row r="23" spans="1:19" s="4" customFormat="1" ht="13.5" customHeight="1">
      <c r="A23" s="42" t="s">
        <v>9</v>
      </c>
      <c r="B23" s="41"/>
      <c r="C23" s="7">
        <v>4737613.72</v>
      </c>
      <c r="D23" s="7"/>
      <c r="E23" s="7">
        <f>C23+6693760</f>
        <v>11431373.719999999</v>
      </c>
      <c r="F23" s="7"/>
      <c r="G23" s="7">
        <v>8336031</v>
      </c>
      <c r="H23" s="7"/>
      <c r="I23" s="59">
        <f>C23/$C$64</f>
        <v>0.022643586900174487</v>
      </c>
      <c r="J23" s="58"/>
      <c r="K23" s="7">
        <v>3120344.5</v>
      </c>
      <c r="L23" s="7"/>
      <c r="M23" s="7">
        <f>K23+8092272</f>
        <v>11212616.5</v>
      </c>
      <c r="N23" s="7"/>
      <c r="O23" s="7">
        <v>12062709</v>
      </c>
      <c r="P23" s="7"/>
      <c r="Q23" s="59">
        <f>K23/$K$64</f>
        <v>0.009487928410537689</v>
      </c>
      <c r="R23" s="62"/>
      <c r="S23" s="51">
        <f t="shared" si="0"/>
        <v>-0.5182982904611974</v>
      </c>
    </row>
    <row r="24" spans="1:19" s="4" customFormat="1" ht="13.5" customHeight="1">
      <c r="A24" s="43" t="s">
        <v>21</v>
      </c>
      <c r="B24" s="41"/>
      <c r="C24" s="7">
        <v>3137715.25</v>
      </c>
      <c r="D24" s="7"/>
      <c r="E24" s="7">
        <v>8933128.2</v>
      </c>
      <c r="F24" s="7"/>
      <c r="G24" s="7">
        <v>8555121</v>
      </c>
      <c r="H24" s="7"/>
      <c r="I24" s="59">
        <f>C24/$C$64</f>
        <v>0.014996817412834096</v>
      </c>
      <c r="J24" s="58"/>
      <c r="K24" s="7">
        <v>2085355.83</v>
      </c>
      <c r="L24" s="7"/>
      <c r="M24" s="7">
        <v>7708130.82</v>
      </c>
      <c r="N24" s="7"/>
      <c r="O24" s="7">
        <v>9405719</v>
      </c>
      <c r="P24" s="7"/>
      <c r="Q24" s="59">
        <f>K24/$K$64</f>
        <v>0.006340872562480651</v>
      </c>
      <c r="R24" s="62"/>
      <c r="S24" s="51">
        <f t="shared" si="0"/>
        <v>-0.5046426153564401</v>
      </c>
    </row>
    <row r="25" spans="1:19" s="4" customFormat="1" ht="13.5" customHeight="1">
      <c r="A25" s="40"/>
      <c r="B25" s="41"/>
      <c r="C25" s="83">
        <f>SUM(C20:C24)</f>
        <v>15556411.34</v>
      </c>
      <c r="D25" s="7"/>
      <c r="E25" s="83">
        <f>SUM(E20:E24)</f>
        <v>42241882.29</v>
      </c>
      <c r="F25" s="7"/>
      <c r="G25" s="83">
        <f>SUM(G20:G24)</f>
        <v>32331178</v>
      </c>
      <c r="H25" s="7"/>
      <c r="I25" s="84">
        <f>SUM(I20:I24)</f>
        <v>0.0743524003540225</v>
      </c>
      <c r="J25" s="58"/>
      <c r="K25" s="83">
        <f>SUM(K20:K24)</f>
        <v>16257938.02</v>
      </c>
      <c r="L25" s="7"/>
      <c r="M25" s="83">
        <f>SUM(M20:M24)</f>
        <v>52787655.71</v>
      </c>
      <c r="N25" s="7"/>
      <c r="O25" s="83">
        <f>SUM(O20:O24)</f>
        <v>58680194</v>
      </c>
      <c r="P25" s="7"/>
      <c r="Q25" s="84">
        <f>SUM(Q20:Q24)</f>
        <v>0.04943497489995699</v>
      </c>
      <c r="R25" s="62"/>
      <c r="S25" s="85">
        <f t="shared" si="0"/>
        <v>0.04314979421972232</v>
      </c>
    </row>
    <row r="26" spans="1:19" s="4" customFormat="1" ht="13.5" customHeight="1">
      <c r="A26" s="40"/>
      <c r="B26" s="41"/>
      <c r="H26" s="7"/>
      <c r="I26" s="51"/>
      <c r="J26" s="58"/>
      <c r="Q26" s="56"/>
      <c r="R26" s="62"/>
      <c r="S26" s="51"/>
    </row>
    <row r="27" spans="1:19" ht="13.5" customHeight="1">
      <c r="A27" s="38" t="s">
        <v>24</v>
      </c>
      <c r="B27" s="41"/>
      <c r="C27" s="4"/>
      <c r="D27" s="4"/>
      <c r="E27" s="4"/>
      <c r="F27" s="4"/>
      <c r="G27" s="4"/>
      <c r="H27" s="7"/>
      <c r="I27" s="51"/>
      <c r="J27" s="58"/>
      <c r="K27" s="4"/>
      <c r="L27" s="4"/>
      <c r="M27" s="4"/>
      <c r="N27" s="4"/>
      <c r="O27" s="4"/>
      <c r="P27" s="4"/>
      <c r="Q27" s="56"/>
      <c r="R27" s="62"/>
      <c r="S27" s="51"/>
    </row>
    <row r="28" spans="1:19" ht="13.5" customHeight="1">
      <c r="A28" s="40" t="s">
        <v>25</v>
      </c>
      <c r="B28" s="41"/>
      <c r="C28" s="7">
        <v>1125728.16</v>
      </c>
      <c r="D28" s="7"/>
      <c r="E28" s="7">
        <v>4650016.74</v>
      </c>
      <c r="F28" s="7"/>
      <c r="G28" s="7">
        <v>2394022</v>
      </c>
      <c r="H28" s="7"/>
      <c r="I28" s="59">
        <f>C28/$C$64</f>
        <v>0.0053804562641577135</v>
      </c>
      <c r="J28" s="58"/>
      <c r="K28" s="7">
        <v>1236844.87</v>
      </c>
      <c r="L28" s="7"/>
      <c r="M28" s="7">
        <v>4658043.27</v>
      </c>
      <c r="N28" s="7"/>
      <c r="O28" s="7">
        <v>5045620</v>
      </c>
      <c r="P28" s="7"/>
      <c r="Q28" s="59">
        <f>K28/$K$64</f>
        <v>0.0037608333251347072</v>
      </c>
      <c r="R28" s="62"/>
      <c r="S28" s="51">
        <f>(K28-C28)/K28</f>
        <v>0.08983884130917742</v>
      </c>
    </row>
    <row r="29" spans="1:19" ht="13.5" customHeight="1">
      <c r="A29" s="40" t="s">
        <v>38</v>
      </c>
      <c r="B29" s="41"/>
      <c r="C29" s="7">
        <v>134293.5</v>
      </c>
      <c r="D29" s="7"/>
      <c r="E29" s="7">
        <v>399583.63</v>
      </c>
      <c r="F29" s="7"/>
      <c r="G29" s="7">
        <v>2251650</v>
      </c>
      <c r="H29" s="7"/>
      <c r="I29" s="59">
        <f>C29/$C$64</f>
        <v>0.0006418603788952601</v>
      </c>
      <c r="J29" s="58"/>
      <c r="K29" s="7">
        <v>153823.91</v>
      </c>
      <c r="L29" s="7"/>
      <c r="M29" s="7">
        <v>469338.08</v>
      </c>
      <c r="N29" s="7"/>
      <c r="O29" s="7">
        <v>1099854</v>
      </c>
      <c r="P29" s="7"/>
      <c r="Q29" s="59">
        <f>K29/$K$64</f>
        <v>0.00046772728008365503</v>
      </c>
      <c r="R29" s="62"/>
      <c r="S29" s="51">
        <f>(K29-C29)/K29</f>
        <v>0.12696602238234617</v>
      </c>
    </row>
    <row r="30" spans="1:19" ht="13.5" customHeight="1">
      <c r="A30" s="40" t="s">
        <v>11</v>
      </c>
      <c r="B30" s="41"/>
      <c r="C30" s="7">
        <v>24099136.63</v>
      </c>
      <c r="D30" s="7"/>
      <c r="E30" s="7">
        <v>59107462.54</v>
      </c>
      <c r="F30" s="7"/>
      <c r="G30" s="7">
        <v>46171044</v>
      </c>
      <c r="H30" s="7"/>
      <c r="I30" s="59">
        <f>C30/$C$64</f>
        <v>0.1151826482173779</v>
      </c>
      <c r="J30" s="58"/>
      <c r="K30" s="7">
        <v>0</v>
      </c>
      <c r="L30" s="7"/>
      <c r="M30" s="7">
        <v>0</v>
      </c>
      <c r="N30" s="7"/>
      <c r="O30" s="7">
        <v>61191614</v>
      </c>
      <c r="P30" s="7"/>
      <c r="Q30" s="59">
        <f>K30/$K$64</f>
        <v>0</v>
      </c>
      <c r="R30" s="62"/>
      <c r="S30" s="51">
        <v>0</v>
      </c>
    </row>
    <row r="31" spans="1:19" ht="13.5" customHeight="1">
      <c r="A31" s="40" t="s">
        <v>12</v>
      </c>
      <c r="B31" s="41"/>
      <c r="C31" s="8">
        <v>463731.68</v>
      </c>
      <c r="D31" s="7"/>
      <c r="E31" s="8">
        <v>1769170.22</v>
      </c>
      <c r="F31" s="7"/>
      <c r="G31" s="8">
        <v>1294527</v>
      </c>
      <c r="H31" s="7"/>
      <c r="I31" s="60">
        <f>C31/$C$64</f>
        <v>0.0022164214338783</v>
      </c>
      <c r="J31" s="58"/>
      <c r="K31" s="8">
        <v>1364414.97</v>
      </c>
      <c r="L31" s="7"/>
      <c r="M31" s="8">
        <v>4391495.66</v>
      </c>
      <c r="N31" s="7"/>
      <c r="O31" s="8">
        <v>3547899</v>
      </c>
      <c r="P31" s="7"/>
      <c r="Q31" s="60">
        <f>K31/$K$64</f>
        <v>0.004148731512698655</v>
      </c>
      <c r="R31" s="62"/>
      <c r="S31" s="52">
        <f>(K31-C31)/K31</f>
        <v>0.6601241629590153</v>
      </c>
    </row>
    <row r="32" spans="1:19" s="4" customFormat="1" ht="13.5" customHeight="1">
      <c r="A32" s="42"/>
      <c r="B32" s="41"/>
      <c r="C32" s="7">
        <f>SUM(C28:D31)</f>
        <v>25822889.97</v>
      </c>
      <c r="D32" s="7"/>
      <c r="E32" s="7">
        <f>SUM(E28:E31)</f>
        <v>65926233.129999995</v>
      </c>
      <c r="F32" s="7"/>
      <c r="G32" s="7">
        <f>SUM(G28:G31)</f>
        <v>52111243</v>
      </c>
      <c r="H32" s="7"/>
      <c r="I32" s="59">
        <f>SUM(I28:I31)</f>
        <v>0.12342138629430918</v>
      </c>
      <c r="J32" s="58"/>
      <c r="K32" s="7">
        <f>SUM(K28:L31)</f>
        <v>2755083.75</v>
      </c>
      <c r="L32" s="7"/>
      <c r="M32" s="7">
        <f>SUM(M28:M31)</f>
        <v>9518877.01</v>
      </c>
      <c r="N32" s="7"/>
      <c r="O32" s="7">
        <f>SUM(O28:O31)</f>
        <v>70884987</v>
      </c>
      <c r="P32" s="7"/>
      <c r="Q32" s="59">
        <f>SUM(Q28:Q31)</f>
        <v>0.008377292117917018</v>
      </c>
      <c r="R32" s="62"/>
      <c r="S32" s="51">
        <f>(K32-C32)/K32</f>
        <v>-8.372814880854348</v>
      </c>
    </row>
    <row r="33" spans="1:19" ht="13.5" customHeight="1">
      <c r="A33" s="35"/>
      <c r="B33" s="36"/>
      <c r="C33" s="4"/>
      <c r="D33" s="4"/>
      <c r="E33" s="4"/>
      <c r="F33" s="4"/>
      <c r="G33" s="4"/>
      <c r="H33" s="10"/>
      <c r="I33" s="49"/>
      <c r="J33" s="58"/>
      <c r="K33" s="4"/>
      <c r="L33" s="4"/>
      <c r="M33" s="4"/>
      <c r="N33" s="4"/>
      <c r="O33" s="4"/>
      <c r="P33" s="4"/>
      <c r="Q33" s="56"/>
      <c r="R33" s="62"/>
      <c r="S33" s="49"/>
    </row>
    <row r="34" spans="1:19" ht="13.5" customHeight="1">
      <c r="A34" s="38" t="s">
        <v>26</v>
      </c>
      <c r="B34" s="41"/>
      <c r="C34" s="4"/>
      <c r="D34" s="4"/>
      <c r="E34" s="4"/>
      <c r="F34" s="4"/>
      <c r="G34" s="4"/>
      <c r="H34" s="7"/>
      <c r="I34" s="51"/>
      <c r="J34" s="58"/>
      <c r="K34" s="4"/>
      <c r="L34" s="4"/>
      <c r="M34" s="4"/>
      <c r="N34" s="4"/>
      <c r="O34" s="4"/>
      <c r="P34" s="4"/>
      <c r="Q34" s="56"/>
      <c r="R34" s="62"/>
      <c r="S34" s="51"/>
    </row>
    <row r="35" spans="1:19" ht="13.5" customHeight="1">
      <c r="A35" s="40" t="s">
        <v>22</v>
      </c>
      <c r="B35" s="41"/>
      <c r="C35" s="7">
        <v>4222709.27</v>
      </c>
      <c r="D35" s="7"/>
      <c r="E35" s="7">
        <f>C35+7942694</f>
        <v>12165403.27</v>
      </c>
      <c r="F35" s="7"/>
      <c r="G35" s="7">
        <v>4706804</v>
      </c>
      <c r="H35" s="7"/>
      <c r="I35" s="59">
        <f>C35/$C$64</f>
        <v>0.020182583460902626</v>
      </c>
      <c r="J35" s="58"/>
      <c r="K35" s="7">
        <v>7514830.33</v>
      </c>
      <c r="L35" s="7"/>
      <c r="M35" s="7">
        <f>K35+8501575</f>
        <v>16016405.33</v>
      </c>
      <c r="N35" s="7"/>
      <c r="O35" s="7">
        <v>16337173</v>
      </c>
      <c r="P35" s="7"/>
      <c r="Q35" s="59">
        <f>K35/$K$64</f>
        <v>0.02285009625968457</v>
      </c>
      <c r="R35" s="62"/>
      <c r="S35" s="51">
        <f>(K35-C35)/K35</f>
        <v>0.43808321883961954</v>
      </c>
    </row>
    <row r="36" spans="1:19" ht="13.5" customHeight="1">
      <c r="A36" s="40" t="s">
        <v>13</v>
      </c>
      <c r="B36" s="41"/>
      <c r="C36" s="7">
        <v>59799</v>
      </c>
      <c r="D36" s="7"/>
      <c r="E36" s="7">
        <v>85447.5</v>
      </c>
      <c r="F36" s="7"/>
      <c r="G36" s="7">
        <v>76645</v>
      </c>
      <c r="H36" s="7"/>
      <c r="I36" s="59">
        <f>C36/$C$64</f>
        <v>0.00028581136687596685</v>
      </c>
      <c r="J36" s="58"/>
      <c r="K36" s="7">
        <v>47706.34</v>
      </c>
      <c r="L36" s="7"/>
      <c r="M36" s="7">
        <v>204740.59</v>
      </c>
      <c r="N36" s="7"/>
      <c r="O36" s="7">
        <v>92543</v>
      </c>
      <c r="P36" s="7"/>
      <c r="Q36" s="59">
        <f>K36/$K$64</f>
        <v>0.00014505909159990844</v>
      </c>
      <c r="R36" s="62"/>
      <c r="S36" s="51">
        <f>(K36-C36)/K36</f>
        <v>-0.25348119348497505</v>
      </c>
    </row>
    <row r="37" spans="1:19" ht="13.5" customHeight="1">
      <c r="A37" s="40" t="s">
        <v>14</v>
      </c>
      <c r="B37" s="41"/>
      <c r="C37" s="7">
        <v>1071186.08</v>
      </c>
      <c r="D37" s="7"/>
      <c r="E37" s="7">
        <v>3158044.17</v>
      </c>
      <c r="F37" s="7"/>
      <c r="G37" s="7">
        <v>2676475</v>
      </c>
      <c r="H37" s="7"/>
      <c r="I37" s="59">
        <f>C37/$C$64</f>
        <v>0.005119770526318314</v>
      </c>
      <c r="J37" s="58"/>
      <c r="K37" s="7">
        <v>1644818.03</v>
      </c>
      <c r="L37" s="7"/>
      <c r="M37" s="7">
        <v>9436012.16</v>
      </c>
      <c r="N37" s="7"/>
      <c r="O37" s="7">
        <v>16818635</v>
      </c>
      <c r="P37" s="7"/>
      <c r="Q37" s="59">
        <f>K37/$K$64</f>
        <v>0.005001343831426829</v>
      </c>
      <c r="R37" s="62"/>
      <c r="S37" s="51">
        <f>(K37-C37)/K37</f>
        <v>0.34875101046892093</v>
      </c>
    </row>
    <row r="38" spans="1:19" ht="13.5" customHeight="1">
      <c r="A38" s="40" t="s">
        <v>41</v>
      </c>
      <c r="B38" s="41"/>
      <c r="C38" s="7">
        <v>0</v>
      </c>
      <c r="D38" s="7"/>
      <c r="E38" s="7">
        <v>0</v>
      </c>
      <c r="F38" s="7"/>
      <c r="G38" s="7">
        <v>0</v>
      </c>
      <c r="H38" s="7"/>
      <c r="I38" s="81">
        <f>C38/$C$64</f>
        <v>0</v>
      </c>
      <c r="J38" s="58"/>
      <c r="K38" s="7">
        <v>793950</v>
      </c>
      <c r="L38" s="7"/>
      <c r="M38" s="7">
        <v>8197190.25</v>
      </c>
      <c r="N38" s="7"/>
      <c r="O38" s="7">
        <v>0</v>
      </c>
      <c r="P38" s="7"/>
      <c r="Q38" s="59">
        <f>K38/$K$64</f>
        <v>0.0024141375292203787</v>
      </c>
      <c r="R38" s="62"/>
      <c r="S38" s="52">
        <f>(K38-C38)/K38</f>
        <v>1</v>
      </c>
    </row>
    <row r="39" spans="1:19" ht="13.5" customHeight="1">
      <c r="A39" s="40"/>
      <c r="B39" s="41"/>
      <c r="C39" s="83">
        <f>SUM(C35:C38)</f>
        <v>5353694.35</v>
      </c>
      <c r="D39" s="7"/>
      <c r="E39" s="83">
        <f>SUM(E35:E37)</f>
        <v>15408894.94</v>
      </c>
      <c r="F39" s="7"/>
      <c r="G39" s="83">
        <f>SUM(G35:G38)</f>
        <v>7459924</v>
      </c>
      <c r="H39" s="7"/>
      <c r="I39" s="84">
        <f>SUM(I35:I38)</f>
        <v>0.025588165354096908</v>
      </c>
      <c r="J39" s="58"/>
      <c r="K39" s="83">
        <f>SUM(K35:K38)</f>
        <v>10001304.7</v>
      </c>
      <c r="L39" s="7"/>
      <c r="M39" s="83">
        <f>SUM(M35:M38)</f>
        <v>33854348.33</v>
      </c>
      <c r="N39" s="7"/>
      <c r="O39" s="83">
        <f>SUM(O35:O38)</f>
        <v>33248351</v>
      </c>
      <c r="P39" s="7"/>
      <c r="Q39" s="84">
        <f>SUM(Q35:Q38)</f>
        <v>0.030410636711931685</v>
      </c>
      <c r="R39" s="62"/>
      <c r="S39" s="85">
        <f>(K39-C39)/K39</f>
        <v>0.46470040553808944</v>
      </c>
    </row>
    <row r="40" spans="1:19" ht="13.5" customHeight="1" thickBot="1">
      <c r="A40" s="86"/>
      <c r="B40" s="87"/>
      <c r="C40" s="7"/>
      <c r="D40" s="7"/>
      <c r="E40" s="7"/>
      <c r="F40" s="7"/>
      <c r="G40" s="7"/>
      <c r="H40" s="7"/>
      <c r="I40" s="51"/>
      <c r="J40" s="58"/>
      <c r="K40" s="4"/>
      <c r="L40" s="4"/>
      <c r="M40" s="4"/>
      <c r="N40" s="4"/>
      <c r="O40" s="4"/>
      <c r="P40" s="4"/>
      <c r="Q40" s="56"/>
      <c r="R40" s="62"/>
      <c r="S40" s="51"/>
    </row>
    <row r="41" spans="1:19" s="1" customFormat="1" ht="13.5" customHeight="1" thickBot="1">
      <c r="A41" s="70" t="s">
        <v>18</v>
      </c>
      <c r="B41" s="26"/>
      <c r="C41" s="27">
        <f>C17+C25+C32+C39</f>
        <v>122759399.08999999</v>
      </c>
      <c r="D41" s="28"/>
      <c r="E41" s="28">
        <f>ROUNDUP(E17+E25+E32+E39,0)</f>
        <v>1002268795</v>
      </c>
      <c r="F41" s="28"/>
      <c r="G41" s="28">
        <f>G17+G25+G32+G39</f>
        <v>929525229</v>
      </c>
      <c r="H41" s="28"/>
      <c r="I41" s="63">
        <f>I17+I25+I32+I39</f>
        <v>0.5867327488885303</v>
      </c>
      <c r="J41" s="30"/>
      <c r="K41" s="28">
        <f>K17+K25+K32+K39</f>
        <v>105675004.19999999</v>
      </c>
      <c r="L41" s="28"/>
      <c r="M41" s="28">
        <f>M17+M25+M32+M39</f>
        <v>1017532478.4</v>
      </c>
      <c r="N41" s="28"/>
      <c r="O41" s="28">
        <f>O17+O25+O32+O39</f>
        <v>1066146032</v>
      </c>
      <c r="P41" s="28"/>
      <c r="Q41" s="63">
        <f>Q17+Q25+Q32+Q39</f>
        <v>0.3213224932801072</v>
      </c>
      <c r="R41" s="31"/>
      <c r="S41" s="29">
        <f>(K41-C41)/K41</f>
        <v>-0.1616692142038259</v>
      </c>
    </row>
    <row r="42" spans="1:19" s="4" customFormat="1" ht="13.5" customHeight="1" thickBot="1">
      <c r="A42" s="42"/>
      <c r="B42" s="41"/>
      <c r="C42" s="50"/>
      <c r="D42" s="7"/>
      <c r="E42" s="7"/>
      <c r="F42" s="7"/>
      <c r="G42" s="7"/>
      <c r="H42" s="7"/>
      <c r="I42" s="51"/>
      <c r="J42" s="58"/>
      <c r="Q42" s="56"/>
      <c r="R42" s="62"/>
      <c r="S42" s="51"/>
    </row>
    <row r="43" spans="1:19" s="4" customFormat="1" ht="36" customHeight="1" thickBot="1">
      <c r="A43" s="71" t="s">
        <v>28</v>
      </c>
      <c r="B43" s="72"/>
      <c r="C43" s="73"/>
      <c r="D43" s="74"/>
      <c r="E43" s="74"/>
      <c r="F43" s="74"/>
      <c r="G43" s="74"/>
      <c r="H43" s="74"/>
      <c r="I43" s="75"/>
      <c r="J43" s="76"/>
      <c r="K43" s="74"/>
      <c r="L43" s="74"/>
      <c r="M43" s="74"/>
      <c r="N43" s="74"/>
      <c r="O43" s="74"/>
      <c r="P43" s="74"/>
      <c r="Q43" s="75"/>
      <c r="R43" s="77"/>
      <c r="S43" s="75"/>
    </row>
    <row r="44" spans="1:19" s="4" customFormat="1" ht="13.5" customHeigh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ht="13.5" customHeight="1">
      <c r="A45" s="38" t="s">
        <v>15</v>
      </c>
      <c r="B45" s="41"/>
      <c r="C45" s="50"/>
      <c r="D45" s="7"/>
      <c r="E45" s="7"/>
      <c r="F45" s="7"/>
      <c r="G45" s="7"/>
      <c r="H45" s="7"/>
      <c r="I45" s="51"/>
      <c r="J45" s="58"/>
      <c r="K45" s="4"/>
      <c r="L45" s="4"/>
      <c r="M45" s="4"/>
      <c r="N45" s="4"/>
      <c r="O45" s="4"/>
      <c r="P45" s="4"/>
      <c r="Q45" s="56"/>
      <c r="R45" s="62"/>
      <c r="S45" s="51"/>
    </row>
    <row r="46" spans="1:19" ht="13.5" customHeight="1">
      <c r="A46" s="43" t="s">
        <v>31</v>
      </c>
      <c r="B46" s="41"/>
      <c r="C46" s="7">
        <v>80877101.39</v>
      </c>
      <c r="D46" s="7"/>
      <c r="E46" s="7">
        <v>286047095.79</v>
      </c>
      <c r="F46" s="7"/>
      <c r="G46" s="7">
        <v>277165664.73</v>
      </c>
      <c r="H46" s="7"/>
      <c r="I46" s="59">
        <f>C46/$C$64</f>
        <v>0.3865548737812014</v>
      </c>
      <c r="J46" s="58"/>
      <c r="K46" s="7">
        <v>182577685.98</v>
      </c>
      <c r="L46" s="7"/>
      <c r="M46" s="7">
        <v>479937975.01</v>
      </c>
      <c r="N46" s="7"/>
      <c r="O46" s="7">
        <v>437748689</v>
      </c>
      <c r="P46" s="7"/>
      <c r="Q46" s="59">
        <f>K46/$K$64</f>
        <v>0.5551579365483108</v>
      </c>
      <c r="R46" s="62"/>
      <c r="S46" s="51">
        <f aca="true" t="shared" si="1" ref="S46:S51">(K46-C46)/K46</f>
        <v>0.5570263641151664</v>
      </c>
    </row>
    <row r="47" spans="1:19" ht="13.5" customHeight="1">
      <c r="A47" s="43" t="s">
        <v>37</v>
      </c>
      <c r="B47" s="41"/>
      <c r="C47" s="7">
        <v>4848038.86</v>
      </c>
      <c r="D47" s="7"/>
      <c r="E47" s="7">
        <v>14211355.5</v>
      </c>
      <c r="F47" s="7"/>
      <c r="G47" s="7">
        <v>11611603.92</v>
      </c>
      <c r="H47" s="7"/>
      <c r="I47" s="59">
        <f>C47/$C$64</f>
        <v>0.02317136763565284</v>
      </c>
      <c r="J47" s="58"/>
      <c r="K47" s="7">
        <v>21100662.44</v>
      </c>
      <c r="L47" s="7"/>
      <c r="M47" s="7">
        <v>68397911.7</v>
      </c>
      <c r="N47" s="7"/>
      <c r="O47" s="7">
        <v>45614043</v>
      </c>
      <c r="P47" s="7"/>
      <c r="Q47" s="59">
        <f>K47/$K$64</f>
        <v>0.06416008701784098</v>
      </c>
      <c r="R47" s="62"/>
      <c r="S47" s="51">
        <f t="shared" si="1"/>
        <v>0.7702423384201582</v>
      </c>
    </row>
    <row r="48" spans="1:19" ht="13.5" customHeight="1">
      <c r="A48" s="43" t="s">
        <v>39</v>
      </c>
      <c r="B48" s="41"/>
      <c r="C48" s="7">
        <v>0</v>
      </c>
      <c r="D48" s="7"/>
      <c r="E48" s="7">
        <v>0</v>
      </c>
      <c r="F48" s="7"/>
      <c r="G48" s="7">
        <v>0</v>
      </c>
      <c r="H48" s="7"/>
      <c r="I48" s="59">
        <f>C48/$C$64</f>
        <v>0</v>
      </c>
      <c r="J48" s="58"/>
      <c r="K48" s="7">
        <v>8313474.22</v>
      </c>
      <c r="L48" s="7"/>
      <c r="M48" s="7">
        <v>17066119.05</v>
      </c>
      <c r="N48" s="7"/>
      <c r="O48" s="7">
        <v>16248016</v>
      </c>
      <c r="P48" s="7"/>
      <c r="Q48" s="59">
        <f>K48/$K$64</f>
        <v>0.025278506345120116</v>
      </c>
      <c r="R48" s="62"/>
      <c r="S48" s="51">
        <f t="shared" si="1"/>
        <v>1</v>
      </c>
    </row>
    <row r="49" spans="1:19" ht="13.5" customHeight="1">
      <c r="A49" s="43" t="s">
        <v>32</v>
      </c>
      <c r="B49" s="41"/>
      <c r="C49" s="7">
        <v>740834.4</v>
      </c>
      <c r="D49" s="7">
        <v>9485.48</v>
      </c>
      <c r="E49" s="7">
        <v>2222503.2</v>
      </c>
      <c r="F49" s="7"/>
      <c r="G49" s="7">
        <v>1912935.21</v>
      </c>
      <c r="H49" s="7"/>
      <c r="I49" s="59">
        <f>C49/$C$64</f>
        <v>0.0035408433668244754</v>
      </c>
      <c r="J49" s="57"/>
      <c r="K49" s="7">
        <v>815652.4</v>
      </c>
      <c r="L49" s="7">
        <v>9485.48</v>
      </c>
      <c r="M49" s="7">
        <v>1631305.03</v>
      </c>
      <c r="N49" s="7"/>
      <c r="O49" s="7">
        <v>2322516</v>
      </c>
      <c r="P49" s="7"/>
      <c r="Q49" s="59">
        <f>K49/$K$64</f>
        <v>0.00248012729975272</v>
      </c>
      <c r="R49" s="62"/>
      <c r="S49" s="51">
        <f t="shared" si="1"/>
        <v>0.09172779973429858</v>
      </c>
    </row>
    <row r="50" spans="1:19" ht="13.5" customHeight="1">
      <c r="A50" s="43" t="s">
        <v>33</v>
      </c>
      <c r="B50" s="41"/>
      <c r="C50" s="8">
        <v>0</v>
      </c>
      <c r="D50" s="7"/>
      <c r="E50" s="8">
        <v>30080175.51</v>
      </c>
      <c r="F50" s="7"/>
      <c r="G50" s="8">
        <v>27386306.55</v>
      </c>
      <c r="H50" s="7"/>
      <c r="I50" s="60">
        <f>C50/$C$64</f>
        <v>0</v>
      </c>
      <c r="J50" s="57"/>
      <c r="K50" s="8">
        <v>10392714.5</v>
      </c>
      <c r="L50" s="7"/>
      <c r="M50" s="8">
        <v>30812154.17</v>
      </c>
      <c r="N50" s="7"/>
      <c r="O50" s="8">
        <v>31433784</v>
      </c>
      <c r="P50" s="7"/>
      <c r="Q50" s="60">
        <f>K50/$K$64</f>
        <v>0.03160078355680182</v>
      </c>
      <c r="R50" s="62"/>
      <c r="S50" s="52">
        <f>(K50-C50)/K50</f>
        <v>1</v>
      </c>
    </row>
    <row r="51" spans="1:19" ht="13.5" customHeight="1">
      <c r="A51" s="43"/>
      <c r="B51" s="41"/>
      <c r="C51" s="7">
        <f>SUM(C46:C50)</f>
        <v>86465974.65</v>
      </c>
      <c r="D51" s="7"/>
      <c r="E51" s="7">
        <f>SUM(E46:E50)</f>
        <v>332561130</v>
      </c>
      <c r="F51" s="7"/>
      <c r="G51" s="7">
        <f>SUM(G46:G50)</f>
        <v>318076510.41</v>
      </c>
      <c r="H51" s="7"/>
      <c r="I51" s="59">
        <f>SUM(I46:I50)</f>
        <v>0.41326708478367874</v>
      </c>
      <c r="J51" s="58"/>
      <c r="K51" s="7">
        <f>SUM(K46:K50)</f>
        <v>223200189.54</v>
      </c>
      <c r="L51" s="7"/>
      <c r="M51" s="7">
        <f>SUM(M46:M50)</f>
        <v>597845464.9599999</v>
      </c>
      <c r="N51" s="7"/>
      <c r="O51" s="7">
        <f>SUM(O46:O50)</f>
        <v>533367048</v>
      </c>
      <c r="P51" s="7"/>
      <c r="Q51" s="59">
        <f>SUM(Q46:Q50)</f>
        <v>0.6786774407678263</v>
      </c>
      <c r="R51" s="62"/>
      <c r="S51" s="85">
        <f t="shared" si="1"/>
        <v>0.6126079694278023</v>
      </c>
    </row>
    <row r="52" spans="1:19" ht="13.5" customHeight="1" thickBot="1">
      <c r="A52" s="35"/>
      <c r="B52" s="36"/>
      <c r="C52" s="35"/>
      <c r="D52" s="10"/>
      <c r="E52" s="10"/>
      <c r="F52" s="10"/>
      <c r="G52" s="10"/>
      <c r="H52" s="10"/>
      <c r="I52" s="49"/>
      <c r="J52" s="58"/>
      <c r="K52" s="4"/>
      <c r="L52" s="4"/>
      <c r="M52" s="4"/>
      <c r="N52" s="4"/>
      <c r="O52" s="4"/>
      <c r="P52" s="4"/>
      <c r="Q52" s="56"/>
      <c r="R52" s="62"/>
      <c r="S52" s="49"/>
    </row>
    <row r="53" spans="1:19" s="4" customFormat="1" ht="34.5" customHeight="1" thickBot="1">
      <c r="A53" s="126" t="s">
        <v>30</v>
      </c>
      <c r="B53" s="127"/>
      <c r="C53" s="28">
        <f>C51</f>
        <v>86465974.65</v>
      </c>
      <c r="D53" s="28"/>
      <c r="E53" s="28">
        <f>E51</f>
        <v>332561130</v>
      </c>
      <c r="F53" s="28"/>
      <c r="G53" s="28">
        <f>G51</f>
        <v>318076510.41</v>
      </c>
      <c r="H53" s="28"/>
      <c r="I53" s="63">
        <f>I51</f>
        <v>0.41326708478367874</v>
      </c>
      <c r="J53" s="31"/>
      <c r="K53" s="28">
        <f>K51</f>
        <v>223200189.54</v>
      </c>
      <c r="L53" s="28"/>
      <c r="M53" s="28">
        <f>M51</f>
        <v>597845464.9599999</v>
      </c>
      <c r="N53" s="28"/>
      <c r="O53" s="28">
        <f>O51</f>
        <v>533367048</v>
      </c>
      <c r="P53" s="28"/>
      <c r="Q53" s="63">
        <f>Q51</f>
        <v>0.6786774407678263</v>
      </c>
      <c r="R53" s="31"/>
      <c r="S53" s="29">
        <f>(K53-C53)/K53</f>
        <v>0.6126079694278023</v>
      </c>
    </row>
    <row r="54" spans="1:19" s="4" customFormat="1" ht="13.5" customHeight="1" thickBot="1">
      <c r="A54" s="43"/>
      <c r="B54" s="41"/>
      <c r="C54" s="50"/>
      <c r="D54" s="7"/>
      <c r="E54" s="7"/>
      <c r="F54" s="7"/>
      <c r="G54" s="7"/>
      <c r="H54" s="7"/>
      <c r="I54" s="51"/>
      <c r="J54" s="57"/>
      <c r="Q54" s="56"/>
      <c r="R54" s="62"/>
      <c r="S54" s="51"/>
    </row>
    <row r="55" spans="1:19" s="4" customFormat="1" ht="13.5" customHeight="1" thickBot="1">
      <c r="A55" s="78" t="s">
        <v>34</v>
      </c>
      <c r="B55" s="79"/>
      <c r="C55" s="73"/>
      <c r="D55" s="74"/>
      <c r="E55" s="74"/>
      <c r="F55" s="74"/>
      <c r="G55" s="74"/>
      <c r="H55" s="74"/>
      <c r="I55" s="75"/>
      <c r="J55" s="77"/>
      <c r="K55" s="72"/>
      <c r="L55" s="72"/>
      <c r="M55" s="72"/>
      <c r="N55" s="72"/>
      <c r="O55" s="72"/>
      <c r="P55" s="72"/>
      <c r="Q55" s="80"/>
      <c r="R55" s="77"/>
      <c r="S55" s="75"/>
    </row>
    <row r="56" spans="1:19" s="4" customFormat="1" ht="13.5" customHeight="1">
      <c r="A56" s="44"/>
      <c r="B56" s="45"/>
      <c r="C56" s="53"/>
      <c r="D56" s="11"/>
      <c r="E56" s="11"/>
      <c r="F56" s="11"/>
      <c r="G56" s="11"/>
      <c r="H56" s="11"/>
      <c r="I56" s="54"/>
      <c r="J56" s="57"/>
      <c r="K56" s="1"/>
      <c r="L56" s="1"/>
      <c r="M56" s="1"/>
      <c r="N56" s="1"/>
      <c r="O56" s="1"/>
      <c r="P56" s="1"/>
      <c r="Q56" s="61"/>
      <c r="R56" s="57"/>
      <c r="S56" s="54"/>
    </row>
    <row r="57" spans="1:19" s="4" customFormat="1" ht="13.5" customHeight="1">
      <c r="A57" s="38" t="s">
        <v>35</v>
      </c>
      <c r="B57" s="41"/>
      <c r="C57" s="50"/>
      <c r="D57" s="7"/>
      <c r="E57" s="7"/>
      <c r="F57" s="7"/>
      <c r="G57" s="7"/>
      <c r="H57" s="7"/>
      <c r="I57" s="51"/>
      <c r="J57" s="57"/>
      <c r="K57" s="1"/>
      <c r="L57" s="1"/>
      <c r="M57" s="1"/>
      <c r="N57" s="1"/>
      <c r="O57" s="1"/>
      <c r="P57" s="1"/>
      <c r="Q57" s="61"/>
      <c r="R57" s="57"/>
      <c r="S57" s="51"/>
    </row>
    <row r="58" spans="1:19" s="4" customFormat="1" ht="13.5" customHeight="1">
      <c r="A58" s="43" t="s">
        <v>19</v>
      </c>
      <c r="B58" s="41"/>
      <c r="C58" s="8">
        <v>34.8</v>
      </c>
      <c r="D58" s="7"/>
      <c r="E58" s="8">
        <v>7470.87</v>
      </c>
      <c r="F58" s="7"/>
      <c r="G58" s="8">
        <v>5790</v>
      </c>
      <c r="H58" s="7"/>
      <c r="I58" s="60">
        <f>C58/$C$64</f>
        <v>1.6632779088753402E-07</v>
      </c>
      <c r="J58" s="57"/>
      <c r="K58" s="8">
        <v>21.69</v>
      </c>
      <c r="L58" s="7"/>
      <c r="M58" s="8">
        <v>1074956.75</v>
      </c>
      <c r="N58" s="7"/>
      <c r="O58" s="8">
        <v>7471</v>
      </c>
      <c r="P58" s="7"/>
      <c r="Q58" s="60">
        <f>K58/$K$64</f>
        <v>6.595206626209461E-08</v>
      </c>
      <c r="R58" s="57"/>
      <c r="S58" s="52">
        <f>(K58-C58)/K58</f>
        <v>-0.6044260027662515</v>
      </c>
    </row>
    <row r="59" spans="1:19" s="4" customFormat="1" ht="13.5" customHeight="1">
      <c r="A59" s="44"/>
      <c r="B59" s="45"/>
      <c r="C59" s="7">
        <f>SUM(C58:C58)</f>
        <v>34.8</v>
      </c>
      <c r="D59" s="7"/>
      <c r="E59" s="7">
        <f>SUM(E58:E58)</f>
        <v>7470.87</v>
      </c>
      <c r="F59" s="7"/>
      <c r="G59" s="7">
        <f>SUM(G58:G58)</f>
        <v>5790</v>
      </c>
      <c r="H59" s="7"/>
      <c r="I59" s="59">
        <f>SUM(I58:I58)</f>
        <v>1.6632779088753402E-07</v>
      </c>
      <c r="J59" s="57"/>
      <c r="K59" s="7">
        <f>SUM(K58:K58)</f>
        <v>21.69</v>
      </c>
      <c r="L59" s="7"/>
      <c r="M59" s="7">
        <f>SUM(M58:M58)</f>
        <v>1074956.75</v>
      </c>
      <c r="N59" s="7"/>
      <c r="O59" s="7">
        <f>SUM(O58)</f>
        <v>7471</v>
      </c>
      <c r="P59" s="7"/>
      <c r="Q59" s="59">
        <f>SUM(Q58)</f>
        <v>6.595206626209461E-08</v>
      </c>
      <c r="R59" s="57"/>
      <c r="S59" s="85">
        <f>(K59-C59)/K59</f>
        <v>-0.6044260027662515</v>
      </c>
    </row>
    <row r="60" spans="1:19" s="1" customFormat="1" ht="13.5" customHeight="1" thickBot="1">
      <c r="A60" s="43"/>
      <c r="B60" s="45"/>
      <c r="C60" s="53"/>
      <c r="D60" s="11"/>
      <c r="E60" s="11"/>
      <c r="F60" s="11"/>
      <c r="G60" s="11"/>
      <c r="H60" s="11"/>
      <c r="I60" s="54"/>
      <c r="J60" s="57"/>
      <c r="Q60" s="61"/>
      <c r="R60" s="57"/>
      <c r="S60" s="54"/>
    </row>
    <row r="61" spans="1:19" ht="13.5" customHeight="1" thickBot="1">
      <c r="A61" s="25" t="s">
        <v>36</v>
      </c>
      <c r="B61" s="26"/>
      <c r="C61" s="27">
        <f>C59</f>
        <v>34.8</v>
      </c>
      <c r="D61" s="64"/>
      <c r="E61" s="28">
        <f>E59</f>
        <v>7470.87</v>
      </c>
      <c r="F61" s="28"/>
      <c r="G61" s="28">
        <f>G59</f>
        <v>5790</v>
      </c>
      <c r="H61" s="64"/>
      <c r="I61" s="63">
        <f>I59</f>
        <v>1.6632779088753402E-07</v>
      </c>
      <c r="J61" s="65"/>
      <c r="K61" s="28">
        <f>K59</f>
        <v>21.69</v>
      </c>
      <c r="L61" s="64"/>
      <c r="M61" s="28">
        <f>M59</f>
        <v>1074956.75</v>
      </c>
      <c r="N61" s="28"/>
      <c r="O61" s="28">
        <f>O59</f>
        <v>7471</v>
      </c>
      <c r="P61" s="64"/>
      <c r="Q61" s="63">
        <f>Q59</f>
        <v>6.595206626209461E-08</v>
      </c>
      <c r="R61" s="31"/>
      <c r="S61" s="29">
        <f>(K61-C61)/K61</f>
        <v>-0.6044260027662515</v>
      </c>
    </row>
    <row r="62" spans="1:19" s="4" customFormat="1" ht="13.5" customHeight="1">
      <c r="A62" s="42"/>
      <c r="B62" s="41"/>
      <c r="C62" s="50"/>
      <c r="D62" s="7"/>
      <c r="E62" s="7"/>
      <c r="F62" s="7"/>
      <c r="G62" s="7"/>
      <c r="H62" s="7"/>
      <c r="I62" s="51"/>
      <c r="J62" s="58"/>
      <c r="Q62" s="56"/>
      <c r="R62" s="62"/>
      <c r="S62" s="51"/>
    </row>
    <row r="63" spans="1:19" ht="13.5" customHeight="1" thickBot="1">
      <c r="A63" s="42"/>
      <c r="B63" s="41"/>
      <c r="C63" s="50"/>
      <c r="D63" s="7"/>
      <c r="E63" s="7"/>
      <c r="F63" s="7"/>
      <c r="G63" s="7"/>
      <c r="H63" s="7"/>
      <c r="I63" s="51"/>
      <c r="J63" s="58"/>
      <c r="K63" s="4"/>
      <c r="L63" s="4"/>
      <c r="M63" s="4"/>
      <c r="N63" s="4"/>
      <c r="O63" s="4"/>
      <c r="P63" s="4"/>
      <c r="Q63" s="56"/>
      <c r="R63" s="62"/>
      <c r="S63" s="51"/>
    </row>
    <row r="64" spans="1:19" s="15" customFormat="1" ht="20.25" thickBot="1">
      <c r="A64" s="32" t="s">
        <v>17</v>
      </c>
      <c r="B64" s="33"/>
      <c r="C64" s="66">
        <f>C41+C53+C61</f>
        <v>209225408.54000002</v>
      </c>
      <c r="D64" s="67"/>
      <c r="E64" s="67">
        <f>E41+E53+E61</f>
        <v>1334837395.87</v>
      </c>
      <c r="F64" s="67"/>
      <c r="G64" s="67">
        <f>G41+G53+G61</f>
        <v>1247607529.41</v>
      </c>
      <c r="H64" s="67"/>
      <c r="I64" s="68">
        <f>I41+I53+I61</f>
        <v>1</v>
      </c>
      <c r="J64" s="69"/>
      <c r="K64" s="67">
        <f>K41+K53+K61</f>
        <v>328875215.43</v>
      </c>
      <c r="L64" s="67"/>
      <c r="M64" s="67">
        <f>M41+M53+M61</f>
        <v>1616452900.11</v>
      </c>
      <c r="N64" s="67"/>
      <c r="O64" s="67">
        <f>O41+O53+O61</f>
        <v>1599520551</v>
      </c>
      <c r="P64" s="67"/>
      <c r="Q64" s="68">
        <f>Q41+Q53+Q61</f>
        <v>0.9999999999999998</v>
      </c>
      <c r="R64" s="31"/>
      <c r="S64" s="68">
        <f>(K64-C64)/K64</f>
        <v>0.36381521402748285</v>
      </c>
    </row>
    <row r="65" spans="1:10" s="15" customFormat="1" ht="13.5" customHeight="1">
      <c r="A65" s="9"/>
      <c r="B65" s="14"/>
      <c r="C65" s="11"/>
      <c r="D65" s="11"/>
      <c r="E65" s="11"/>
      <c r="F65" s="11"/>
      <c r="G65" s="11"/>
      <c r="H65" s="11"/>
      <c r="I65" s="12"/>
      <c r="J65" s="6"/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ht="13.5" customHeight="1">
      <c r="A67" s="2"/>
      <c r="B67" s="2"/>
      <c r="C67" s="2"/>
      <c r="D67" s="2"/>
      <c r="E67" s="2"/>
      <c r="F67" s="2"/>
      <c r="G67" s="2"/>
      <c r="H67" s="2"/>
      <c r="I67" s="5"/>
      <c r="J67" s="13"/>
    </row>
    <row r="68" spans="1:10" ht="13.5" customHeight="1">
      <c r="A68" s="16"/>
      <c r="B68" s="16"/>
      <c r="C68" s="17"/>
      <c r="D68" s="17"/>
      <c r="E68" s="17"/>
      <c r="F68" s="17"/>
      <c r="G68" s="18"/>
      <c r="H68" s="18"/>
      <c r="I68" s="19"/>
      <c r="J68" s="6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1"/>
    </row>
    <row r="71" spans="1:10" ht="13.5" customHeight="1">
      <c r="A71" s="20"/>
      <c r="B71" s="21"/>
      <c r="C71" s="22"/>
      <c r="D71" s="22"/>
      <c r="G71" s="20"/>
      <c r="H71" s="20"/>
      <c r="I71" s="23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3:10" ht="13.5" customHeight="1">
      <c r="C73" s="22"/>
      <c r="D73" s="22"/>
      <c r="J73" s="1"/>
    </row>
    <row r="74" ht="13.5" customHeight="1">
      <c r="J74" s="1"/>
    </row>
    <row r="75" spans="3:10" ht="13.5" customHeight="1">
      <c r="C75" s="22"/>
      <c r="D75" s="22"/>
      <c r="J75" s="1"/>
    </row>
    <row r="76" ht="13.5" customHeight="1"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spans="2:10" ht="13.5" customHeight="1">
      <c r="B82" s="21"/>
      <c r="J82" s="1"/>
    </row>
    <row r="83" spans="2:10" ht="13.5" customHeight="1">
      <c r="B83" s="21"/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</sheetData>
  <sheetProtection/>
  <mergeCells count="6">
    <mergeCell ref="A53:B53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2024-04-16T21:56:56Z</cp:lastPrinted>
  <dcterms:created xsi:type="dcterms:W3CDTF">2009-02-19T19:53:26Z</dcterms:created>
  <dcterms:modified xsi:type="dcterms:W3CDTF">2024-04-16T21:56:56Z</dcterms:modified>
  <cp:category/>
  <cp:version/>
  <cp:contentType/>
  <cp:contentStatus/>
</cp:coreProperties>
</file>