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24" i="1" l="1"/>
  <c r="S49" i="1"/>
  <c r="S51" i="1" l="1"/>
  <c r="S50" i="1"/>
  <c r="S25" i="1"/>
  <c r="E17" i="1"/>
  <c r="G17" i="1"/>
  <c r="S30" i="1" l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C17" i="1"/>
  <c r="K17" i="1"/>
  <c r="M17" i="1"/>
  <c r="O17" i="1"/>
  <c r="S21" i="1"/>
  <c r="S22" i="1"/>
  <c r="S23" i="1"/>
  <c r="C26" i="1"/>
  <c r="G26" i="1"/>
  <c r="K26" i="1"/>
  <c r="M26" i="1"/>
  <c r="O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I24" i="1" s="1"/>
  <c r="E42" i="1"/>
  <c r="E65" i="1" s="1"/>
  <c r="Q49" i="1" l="1"/>
  <c r="Q24" i="1"/>
  <c r="I25" i="1"/>
  <c r="I49" i="1"/>
  <c r="Q50" i="1"/>
  <c r="Q25" i="1"/>
  <c r="I59" i="1"/>
  <c r="I60" i="1" s="1"/>
  <c r="I62" i="1" s="1"/>
  <c r="I16" i="1"/>
  <c r="I15" i="1"/>
  <c r="S65" i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14" i="1"/>
  <c r="I29" i="1"/>
  <c r="I22" i="1"/>
  <c r="I48" i="1"/>
  <c r="I32" i="1"/>
  <c r="S42" i="1"/>
  <c r="I47" i="1"/>
  <c r="I39" i="1"/>
  <c r="I38" i="1"/>
  <c r="I30" i="1"/>
  <c r="I51" i="1"/>
  <c r="I20" i="1"/>
  <c r="I50" i="1"/>
  <c r="I17" i="1" l="1"/>
  <c r="Q17" i="1"/>
  <c r="Q40" i="1"/>
  <c r="Q52" i="1"/>
  <c r="Q33" i="1"/>
  <c r="Q26" i="1"/>
  <c r="Q65" i="1"/>
  <c r="I52" i="1"/>
  <c r="I54" i="1" s="1"/>
  <c r="I40" i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<sst xmlns="http://schemas.openxmlformats.org/spreadsheetml/2006/main" count="48" uniqueCount="45">
  <si>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</si>
  <si>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</si>
  <si>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</si>
  <si>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</si>
  <si>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</si>
  <si>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</si>
  <si>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</si>
  <si>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</si>
  <si>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</si>
  <si>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</si>
  <si>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</si>
  <si>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</si>
  <si>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</si>
  <si>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</si>
  <si>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</si>
  <si>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</si>
  <si>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</si>
  <si>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</si>
  <si>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</si>
  <si>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</si>
  <si>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</si>
  <si>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</si>
  <si>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</si>
  <si>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</si>
  <si>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</si>
  <si>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</si>
  <si>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</si>
  <si>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</si>
  <si>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</si>
  <si>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</si>
  <si>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</si>
  <si>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</si>
  <si>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</si>
  <si>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</si>
  <si>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</si>
  <si>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</si>
  <si>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</si>
  <si>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</si>
  <si>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</si>
  <si>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</si>
  <si>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</si>
  <si>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</si>
  <si>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</si>
  <si>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JULIO DE  2024 VS MES DE JULIO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</si>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</sst>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zoomScale="75" workbookViewId="0">
      <selection activeCell="K65" sqref="K65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JULIO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JULIO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59742350.979999997</v>
      </c>
      <c r="D14" s="7"/>
      <c r="E14" s="7">
        <v>472941066.77999997</v>
      </c>
      <c r="F14" s="7"/>
      <c r="G14" s="7">
        <v>377336814</v>
      </c>
      <c r="H14" s="7"/>
      <c r="I14" s="58">
        <f>C14/$C$65</f>
        <v>0.18587229797711477</v>
      </c>
      <c r="J14" s="57"/>
      <c r="K14" s="7">
        <v>79559675.650000006</v>
      </c>
      <c r="L14" s="7"/>
      <c r="M14" s="7">
        <v>501671914.06</v>
      </c>
      <c r="N14" s="7"/>
      <c r="O14" s="7">
        <v>482308087</v>
      </c>
      <c r="P14" s="7"/>
      <c r="Q14" s="58">
        <f>K14/$K$65</f>
        <v>0.23032013394039563</v>
      </c>
      <c r="R14" s="61"/>
      <c r="S14" s="50">
        <f>(K14-C14)/K14</f>
        <v>0.24908754979319739</v>
      </c>
    </row>
    <row r="15" spans="1:19" ht="14.1" customHeight="1" x14ac:dyDescent="0.25">
      <c r="A15" s="39" t="s">
        <v>6</v>
      </c>
      <c r="B15" s="40"/>
      <c r="C15" s="7">
        <v>18422396.149999999</v>
      </c>
      <c r="D15" s="7"/>
      <c r="E15" s="7">
        <v>842750216.24000001</v>
      </c>
      <c r="F15" s="7"/>
      <c r="G15" s="7">
        <v>786140140</v>
      </c>
      <c r="H15" s="7"/>
      <c r="I15" s="58">
        <f>C15/$C$65</f>
        <v>5.7316343439373162E-2</v>
      </c>
      <c r="J15" s="57"/>
      <c r="K15" s="7">
        <v>15156830.98</v>
      </c>
      <c r="L15" s="7"/>
      <c r="M15" s="7">
        <v>975357040.89999998</v>
      </c>
      <c r="N15" s="7"/>
      <c r="O15" s="7">
        <v>882010030</v>
      </c>
      <c r="P15" s="7"/>
      <c r="Q15" s="58">
        <f>K15/$K$65</f>
        <v>4.3878048935026517E-2</v>
      </c>
      <c r="R15" s="61"/>
      <c r="S15" s="50">
        <f>(K15-C15)/K15</f>
        <v>-0.21545171113335182</v>
      </c>
    </row>
    <row r="16" spans="1:19" ht="14.1" customHeight="1" x14ac:dyDescent="0.25">
      <c r="A16" s="39" t="s">
        <v>7</v>
      </c>
      <c r="B16" s="40"/>
      <c r="C16" s="7">
        <v>330654.52</v>
      </c>
      <c r="D16" s="7"/>
      <c r="E16" s="7">
        <v>1478607.49</v>
      </c>
      <c r="F16" s="7"/>
      <c r="G16" s="7">
        <v>1786430</v>
      </c>
      <c r="H16" s="7"/>
      <c r="I16" s="58">
        <f>C16/$C$65</f>
        <v>1.0287428341997241E-3</v>
      </c>
      <c r="J16" s="57"/>
      <c r="K16" s="7">
        <v>120004.92</v>
      </c>
      <c r="L16" s="7"/>
      <c r="M16" s="7">
        <v>1757059.94</v>
      </c>
      <c r="N16" s="7"/>
      <c r="O16" s="7">
        <v>1569647</v>
      </c>
      <c r="P16" s="7"/>
      <c r="Q16" s="58">
        <f>K16/$K$65</f>
        <v>3.4740650991965752E-4</v>
      </c>
      <c r="R16" s="61"/>
      <c r="S16" s="50">
        <f>(K16-C16)/K16</f>
        <v>-1.7553413643373958</v>
      </c>
    </row>
    <row r="17" spans="1:19" ht="14.1" customHeight="1" x14ac:dyDescent="0.25">
      <c r="A17" s="34"/>
      <c r="B17" s="40"/>
      <c r="C17" s="71">
        <f>SUM(C14:C16)</f>
        <v>78495401.649999991</v>
      </c>
      <c r="D17" s="10"/>
      <c r="E17" s="72">
        <f>SUM(E14:E16)</f>
        <v>1317169890.51</v>
      </c>
      <c r="F17" s="7"/>
      <c r="G17" s="72">
        <f>SUM(G14:G16)</f>
        <v>1165263384</v>
      </c>
      <c r="H17" s="7"/>
      <c r="I17" s="73">
        <f>SUM(I14:I16)</f>
        <v>0.24421738425068767</v>
      </c>
      <c r="J17" s="57"/>
      <c r="K17" s="72">
        <f>SUM(K14:K16)</f>
        <v>94836511.550000012</v>
      </c>
      <c r="L17" s="10"/>
      <c r="M17" s="72">
        <f>SUM(M14:M16)</f>
        <v>1478786014.9000001</v>
      </c>
      <c r="N17" s="7"/>
      <c r="O17" s="72">
        <f>SUM(O14:O16)</f>
        <v>1365887764</v>
      </c>
      <c r="P17" s="7"/>
      <c r="Q17" s="73">
        <f>SUM(Q14:Q16)</f>
        <v>0.27454558938534179</v>
      </c>
      <c r="R17" s="61"/>
      <c r="S17" s="74">
        <f>(K17-C17)/K17</f>
        <v>0.17230821371349797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8787972.1600000001</v>
      </c>
      <c r="D20" s="7"/>
      <c r="E20" s="7">
        <v>19569268.800000001</v>
      </c>
      <c r="F20" s="7"/>
      <c r="G20" s="7">
        <v>30965793</v>
      </c>
      <c r="H20" s="7"/>
      <c r="I20" s="58">
        <f>C20/$C$65</f>
        <v>2.734141782409831E-2</v>
      </c>
      <c r="J20" s="57"/>
      <c r="K20" s="7">
        <v>0</v>
      </c>
      <c r="L20" s="7"/>
      <c r="M20" s="7">
        <v>4769395.67</v>
      </c>
      <c r="N20" s="7"/>
      <c r="O20" s="7">
        <v>19960654</v>
      </c>
      <c r="P20" s="4"/>
      <c r="Q20" s="58">
        <f>K20/$K$65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5685346.3600000003</v>
      </c>
      <c r="D21" s="7"/>
      <c r="E21" s="7">
        <v>21250398.309999999</v>
      </c>
      <c r="F21" s="7"/>
      <c r="G21" s="7">
        <v>18486464</v>
      </c>
      <c r="H21" s="7"/>
      <c r="I21" s="58">
        <f>C21/$C$65</f>
        <v>1.7688429989686772E-2</v>
      </c>
      <c r="J21" s="57"/>
      <c r="K21" s="7">
        <v>2685471.8</v>
      </c>
      <c r="L21" s="7"/>
      <c r="M21" s="7">
        <v>18319117.050000001</v>
      </c>
      <c r="N21" s="7"/>
      <c r="O21" s="7">
        <v>21671261</v>
      </c>
      <c r="P21" s="7"/>
      <c r="Q21" s="58">
        <f>K21/$K$65</f>
        <v>7.7742678010673267E-3</v>
      </c>
      <c r="R21" s="61"/>
      <c r="S21" s="50">
        <f t="shared" ref="S21:S26" si="0">(K21-C21)/K21</f>
        <v>-1.117075427863365</v>
      </c>
    </row>
    <row r="22" spans="1:19" s="4" customFormat="1" ht="14.1" customHeight="1" x14ac:dyDescent="0.25">
      <c r="A22" s="39" t="s">
        <v>10</v>
      </c>
      <c r="B22" s="40"/>
      <c r="C22" s="7">
        <v>5936521.2699999996</v>
      </c>
      <c r="D22" s="7"/>
      <c r="E22" s="7">
        <v>29086867.280000001</v>
      </c>
      <c r="F22" s="7"/>
      <c r="G22" s="7">
        <v>25524900</v>
      </c>
      <c r="H22" s="7"/>
      <c r="I22" s="58">
        <f>C22/$C$65</f>
        <v>1.8469893339388629E-2</v>
      </c>
      <c r="J22" s="57"/>
      <c r="K22" s="7">
        <v>7907129.3600000003</v>
      </c>
      <c r="L22" s="7"/>
      <c r="M22" s="7">
        <v>33110919.050000001</v>
      </c>
      <c r="N22" s="7"/>
      <c r="O22" s="7">
        <v>29665827</v>
      </c>
      <c r="P22" s="7"/>
      <c r="Q22" s="58">
        <f>K22/$K$65</f>
        <v>2.2890629937846341E-2</v>
      </c>
      <c r="R22" s="61"/>
      <c r="S22" s="50">
        <f t="shared" si="0"/>
        <v>0.24921915404201769</v>
      </c>
    </row>
    <row r="23" spans="1:19" s="4" customFormat="1" ht="14.1" customHeight="1" x14ac:dyDescent="0.25">
      <c r="A23" s="41" t="s">
        <v>9</v>
      </c>
      <c r="B23" s="40"/>
      <c r="C23" s="7">
        <v>1723494</v>
      </c>
      <c r="D23" s="7"/>
      <c r="E23" s="7">
        <v>14919347.859999999</v>
      </c>
      <c r="F23" s="7"/>
      <c r="G23" s="7">
        <v>14068978</v>
      </c>
      <c r="H23" s="7"/>
      <c r="I23" s="58">
        <f>C23/$C$65</f>
        <v>5.3621892187840628E-3</v>
      </c>
      <c r="J23" s="57"/>
      <c r="K23" s="7">
        <v>1846298.66</v>
      </c>
      <c r="L23" s="7"/>
      <c r="M23" s="7">
        <v>15756114.300000001</v>
      </c>
      <c r="N23" s="7"/>
      <c r="O23" s="7">
        <v>15945356</v>
      </c>
      <c r="P23" s="7"/>
      <c r="Q23" s="58">
        <f>K23/$K$65</f>
        <v>5.3449156396249446E-3</v>
      </c>
      <c r="R23" s="61"/>
      <c r="S23" s="50">
        <f t="shared" si="0"/>
        <v>6.651397342182977E-2</v>
      </c>
    </row>
    <row r="24" spans="1:19" s="4" customFormat="1" ht="14.1" customHeight="1" x14ac:dyDescent="0.25">
      <c r="A24" s="42" t="s">
        <v>20</v>
      </c>
      <c r="B24" s="40"/>
      <c r="C24" s="7">
        <v>1151876.51</v>
      </c>
      <c r="D24" s="7"/>
      <c r="E24" s="7">
        <v>13195301.960000001</v>
      </c>
      <c r="F24" s="7"/>
      <c r="G24" s="7">
        <v>14878869</v>
      </c>
      <c r="H24" s="7"/>
      <c r="I24" s="58">
        <f>C24/$C$65</f>
        <v>3.5837547466324874E-3</v>
      </c>
      <c r="J24" s="57"/>
      <c r="K24" s="7">
        <v>2156616.88</v>
      </c>
      <c r="L24" s="7"/>
      <c r="M24" s="7">
        <v>17468109.84</v>
      </c>
      <c r="N24" s="7"/>
      <c r="O24" s="7">
        <v>13452025</v>
      </c>
      <c r="P24" s="7"/>
      <c r="Q24" s="58">
        <f>K24/$K$65</f>
        <v>6.2432668886794043E-3</v>
      </c>
      <c r="R24" s="61"/>
      <c r="S24" s="50">
        <f t="shared" ref="S24" si="1">(K24-C24)/K24</f>
        <v>0.46588727896815862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>C25/$C$65</f>
        <v>0</v>
      </c>
      <c r="J25" s="57"/>
      <c r="K25" s="7">
        <v>1196900.94</v>
      </c>
      <c r="L25" s="7"/>
      <c r="M25" s="7">
        <v>7098057.9699999997</v>
      </c>
      <c r="N25" s="7"/>
      <c r="O25" s="7">
        <v>0</v>
      </c>
      <c r="P25" s="7"/>
      <c r="Q25" s="58">
        <f>K25/$K$65</f>
        <v>3.4649510893799804E-3</v>
      </c>
      <c r="R25" s="61"/>
      <c r="S25" s="50">
        <f t="shared" si="0"/>
        <v>1</v>
      </c>
    </row>
    <row r="26" spans="1:19" s="4" customFormat="1" ht="14.1" customHeight="1" x14ac:dyDescent="0.25">
      <c r="A26" s="39"/>
      <c r="B26" s="40"/>
      <c r="C26" s="72">
        <f>SUM(C20:C25)</f>
        <v>23285210.300000001</v>
      </c>
      <c r="D26" s="7"/>
      <c r="E26" s="72">
        <f>SUM(E20:E25)</f>
        <v>98021184.210000008</v>
      </c>
      <c r="F26" s="7"/>
      <c r="G26" s="72">
        <f>SUM(G20:G25)</f>
        <v>103925004</v>
      </c>
      <c r="H26" s="7"/>
      <c r="I26" s="73">
        <f>SUM(I20:I25)</f>
        <v>7.2445685118590258E-2</v>
      </c>
      <c r="J26" s="57"/>
      <c r="K26" s="72">
        <f>SUM(K20:K25)</f>
        <v>15792417.639999999</v>
      </c>
      <c r="L26" s="7"/>
      <c r="M26" s="72">
        <f>SUM(M20:M25)</f>
        <v>96521713.879999995</v>
      </c>
      <c r="N26" s="7"/>
      <c r="O26" s="72">
        <f>SUM(O20:O25)</f>
        <v>100695123</v>
      </c>
      <c r="P26" s="7"/>
      <c r="Q26" s="73">
        <f>SUM(Q21:Q25)</f>
        <v>4.5718031356598E-2</v>
      </c>
      <c r="R26" s="61"/>
      <c r="S26" s="74">
        <f t="shared" si="0"/>
        <v>-0.4744550727319799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1008185.8</v>
      </c>
      <c r="D29" s="7"/>
      <c r="E29" s="7">
        <v>9919913.6500000004</v>
      </c>
      <c r="F29" s="7"/>
      <c r="G29" s="7">
        <v>9499138</v>
      </c>
      <c r="H29" s="7"/>
      <c r="I29" s="58">
        <f>C29/$C$65</f>
        <v>3.1366996504143241E-3</v>
      </c>
      <c r="J29" s="57"/>
      <c r="K29" s="7">
        <v>1300971.99</v>
      </c>
      <c r="L29" s="7"/>
      <c r="M29" s="7">
        <v>11304591.279999999</v>
      </c>
      <c r="N29" s="7"/>
      <c r="O29" s="7">
        <v>10108123</v>
      </c>
      <c r="P29" s="7"/>
      <c r="Q29" s="58">
        <f>K29/$K$65</f>
        <v>3.7662300724764582E-3</v>
      </c>
      <c r="R29" s="61"/>
      <c r="S29" s="50">
        <f>(K29-C29)/K29</f>
        <v>0.2250518783267578</v>
      </c>
    </row>
    <row r="30" spans="1:19" ht="14.1" customHeight="1" x14ac:dyDescent="0.25">
      <c r="A30" s="39" t="s">
        <v>37</v>
      </c>
      <c r="B30" s="40"/>
      <c r="C30" s="7">
        <v>129989.67</v>
      </c>
      <c r="D30" s="7"/>
      <c r="E30" s="7">
        <v>19501561.559999999</v>
      </c>
      <c r="F30" s="7"/>
      <c r="G30" s="7">
        <v>4034748</v>
      </c>
      <c r="H30" s="7"/>
      <c r="I30" s="58">
        <f>C30/$C$65</f>
        <v>4.0442798583998442E-4</v>
      </c>
      <c r="J30" s="57"/>
      <c r="K30" s="7">
        <v>2685.76</v>
      </c>
      <c r="L30" s="7"/>
      <c r="M30" s="7">
        <v>35714.769999999997</v>
      </c>
      <c r="N30" s="7"/>
      <c r="O30" s="7">
        <v>2468810</v>
      </c>
      <c r="P30" s="7"/>
      <c r="Q30" s="58">
        <f>K30/$K$65</f>
        <v>7.7751021214948467E-6</v>
      </c>
      <c r="R30" s="61"/>
      <c r="S30" s="50">
        <f>(K30-C30)/K30</f>
        <v>-47.399585219826044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157814618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186825083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1139421.8400000001</v>
      </c>
      <c r="D32" s="7"/>
      <c r="E32" s="8">
        <v>10391151.48</v>
      </c>
      <c r="F32" s="7"/>
      <c r="G32" s="8">
        <v>7114530</v>
      </c>
      <c r="H32" s="7"/>
      <c r="I32" s="59">
        <f>C32/$C$65</f>
        <v>3.5450053821452815E-3</v>
      </c>
      <c r="J32" s="57"/>
      <c r="K32" s="8">
        <v>1218640.48</v>
      </c>
      <c r="L32" s="7"/>
      <c r="M32" s="8">
        <v>9070487.9100000001</v>
      </c>
      <c r="N32" s="7"/>
      <c r="O32" s="8">
        <v>10700496</v>
      </c>
      <c r="P32" s="7"/>
      <c r="Q32" s="59">
        <f>K32/$K$65</f>
        <v>3.5278856567182095E-3</v>
      </c>
      <c r="R32" s="61"/>
      <c r="S32" s="51">
        <f>(K32-C32)/K32</f>
        <v>6.5005751327085332E-2</v>
      </c>
    </row>
    <row r="33" spans="1:21" s="4" customFormat="1" ht="14.1" customHeight="1" x14ac:dyDescent="0.25">
      <c r="A33" s="41"/>
      <c r="B33" s="40"/>
      <c r="C33" s="7">
        <f>SUM(C29:D32)</f>
        <v>2277597.31</v>
      </c>
      <c r="D33" s="7"/>
      <c r="E33" s="7">
        <f>SUM(E29:E32)</f>
        <v>39812626.689999998</v>
      </c>
      <c r="F33" s="7"/>
      <c r="G33" s="7">
        <f>SUM(G29:G32)</f>
        <v>178463034</v>
      </c>
      <c r="H33" s="7"/>
      <c r="I33" s="58">
        <f>SUM(I29:I32)</f>
        <v>7.0861330183995905E-3</v>
      </c>
      <c r="J33" s="57"/>
      <c r="K33" s="7">
        <f>SUM(K29:L32)</f>
        <v>2522298.23</v>
      </c>
      <c r="L33" s="7"/>
      <c r="M33" s="7">
        <f>SUM(M29:M32)</f>
        <v>20410793.960000001</v>
      </c>
      <c r="N33" s="7"/>
      <c r="O33" s="7">
        <f>SUM(O29:O32)</f>
        <v>210102512</v>
      </c>
      <c r="P33" s="7"/>
      <c r="Q33" s="58">
        <f>SUM(Q29:Q32)</f>
        <v>7.3018908313161619E-3</v>
      </c>
      <c r="R33" s="61"/>
      <c r="S33" s="50">
        <f>(K33-C33)/K33</f>
        <v>9.7015062330674487E-2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6435377.4500000002</v>
      </c>
      <c r="D36" s="7"/>
      <c r="E36" s="7">
        <v>34136830.359999999</v>
      </c>
      <c r="F36" s="7"/>
      <c r="G36" s="7">
        <v>49460179</v>
      </c>
      <c r="H36" s="7"/>
      <c r="I36" s="58">
        <f>C36/$C$65</f>
        <v>2.0021950515172131E-2</v>
      </c>
      <c r="J36" s="57"/>
      <c r="K36" s="7">
        <v>6075895.3600000003</v>
      </c>
      <c r="L36" s="7"/>
      <c r="M36" s="7">
        <v>31413313.82</v>
      </c>
      <c r="N36" s="7"/>
      <c r="O36" s="7">
        <v>50796151</v>
      </c>
      <c r="P36" s="7"/>
      <c r="Q36" s="58">
        <f>K36/$K$65</f>
        <v>1.75893255181091E-2</v>
      </c>
      <c r="R36" s="61"/>
      <c r="S36" s="50">
        <f>(K36-C36)/K36</f>
        <v>-5.9165286546343655E-2</v>
      </c>
    </row>
    <row r="37" spans="1:21" ht="14.1" customHeight="1" x14ac:dyDescent="0.25">
      <c r="A37" s="39" t="s">
        <v>14</v>
      </c>
      <c r="B37" s="40"/>
      <c r="C37" s="7">
        <v>9859831.5199999996</v>
      </c>
      <c r="D37" s="7"/>
      <c r="E37" s="7">
        <v>27170756.18</v>
      </c>
      <c r="F37" s="7"/>
      <c r="G37" s="7">
        <v>28010345</v>
      </c>
      <c r="H37" s="7"/>
      <c r="I37" s="70">
        <f>C37/$C$65</f>
        <v>3.0676220674728936E-2</v>
      </c>
      <c r="J37" s="57"/>
      <c r="K37" s="7">
        <v>1429044.62</v>
      </c>
      <c r="L37" s="7"/>
      <c r="M37" s="7">
        <v>16296102.67</v>
      </c>
      <c r="N37" s="7"/>
      <c r="O37" s="7">
        <v>16182368</v>
      </c>
      <c r="P37" s="7"/>
      <c r="Q37" s="58">
        <f>K37/$K$65</f>
        <v>4.1369920829384598E-3</v>
      </c>
      <c r="R37" s="61"/>
      <c r="S37" s="50">
        <f>(K37-C37)/K37</f>
        <v>-5.8995966829923043</v>
      </c>
    </row>
    <row r="38" spans="1:21" ht="14.1" customHeight="1" x14ac:dyDescent="0.25">
      <c r="A38" s="39" t="s">
        <v>13</v>
      </c>
      <c r="B38" s="40"/>
      <c r="C38" s="7">
        <v>74516.179999999993</v>
      </c>
      <c r="D38" s="7"/>
      <c r="E38" s="7">
        <v>650767.17000000004</v>
      </c>
      <c r="F38" s="7"/>
      <c r="G38" s="7">
        <v>247005</v>
      </c>
      <c r="H38" s="7"/>
      <c r="I38" s="58">
        <f>C38/$C$65</f>
        <v>2.3183710359361422E-4</v>
      </c>
      <c r="J38" s="57"/>
      <c r="K38" s="7">
        <v>32860.35</v>
      </c>
      <c r="L38" s="7"/>
      <c r="M38" s="7">
        <v>4733075.3099999996</v>
      </c>
      <c r="N38" s="7"/>
      <c r="O38" s="7">
        <v>0</v>
      </c>
      <c r="P38" s="7"/>
      <c r="Q38" s="58">
        <f>K38/$K$65</f>
        <v>9.5128595629566002E-5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2171.4</v>
      </c>
      <c r="D39" s="7"/>
      <c r="E39" s="7">
        <v>8199361.6500000004</v>
      </c>
      <c r="F39" s="7"/>
      <c r="G39" s="7">
        <v>0</v>
      </c>
      <c r="H39" s="7"/>
      <c r="I39" s="58">
        <f>C39/$C$65</f>
        <v>6.7557285779165542E-6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16371896.549999999</v>
      </c>
      <c r="D40" s="7"/>
      <c r="E40" s="72">
        <f>SUM(E36:E39)</f>
        <v>70157715.359999999</v>
      </c>
      <c r="F40" s="7"/>
      <c r="G40" s="72">
        <f>SUM(G36:G39)</f>
        <v>77717529</v>
      </c>
      <c r="H40" s="7"/>
      <c r="I40" s="73">
        <f>SUM(I36:I39)</f>
        <v>5.0936764022072596E-2</v>
      </c>
      <c r="J40" s="57"/>
      <c r="K40" s="72">
        <f>SUM(K36:K39)</f>
        <v>7537800.3300000001</v>
      </c>
      <c r="L40" s="7"/>
      <c r="M40" s="72">
        <f>SUM(M36:M39)</f>
        <v>57270140.860000007</v>
      </c>
      <c r="N40" s="7"/>
      <c r="O40" s="72">
        <f>SUM(O36:O39)</f>
        <v>66978519</v>
      </c>
      <c r="P40" s="7"/>
      <c r="Q40" s="73">
        <f>SUM(Q36:Q39)</f>
        <v>2.1821446196677127E-2</v>
      </c>
      <c r="R40" s="61"/>
      <c r="S40" s="74">
        <f>(K40-C40)/K40</f>
        <v>-1.1719727020150452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120430105.80999999</v>
      </c>
      <c r="D42" s="28"/>
      <c r="E42" s="28">
        <f>E17+E26+E33+E40</f>
        <v>1525161416.77</v>
      </c>
      <c r="F42" s="28"/>
      <c r="G42" s="28">
        <f>G17+G26+G33+G40</f>
        <v>1525368951</v>
      </c>
      <c r="H42" s="28"/>
      <c r="I42" s="62">
        <f>I17+I26+I33+I40</f>
        <v>0.3746859664097501</v>
      </c>
      <c r="J42" s="30"/>
      <c r="K42" s="28">
        <f>K17+K26+K33+K40</f>
        <v>120689027.75000001</v>
      </c>
      <c r="L42" s="28"/>
      <c r="M42" s="28">
        <f>M17+M26+M33+M40</f>
        <v>1652988663.6000001</v>
      </c>
      <c r="N42" s="28"/>
      <c r="O42" s="28">
        <f>O17+O26+O33+O40</f>
        <v>1743663918</v>
      </c>
      <c r="P42" s="28"/>
      <c r="Q42" s="29">
        <f>K42/$K$65</f>
        <v>0.34938695776993312</v>
      </c>
      <c r="R42" s="31"/>
      <c r="S42" s="29">
        <f>(K42-C42)/K42</f>
        <v>2.1453643701262429E-3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169796600.62</v>
      </c>
      <c r="D47" s="7"/>
      <c r="E47" s="7">
        <v>1185600918.8900001</v>
      </c>
      <c r="F47" s="7"/>
      <c r="G47" s="7">
        <v>1184671470</v>
      </c>
      <c r="H47" s="7"/>
      <c r="I47" s="58">
        <f>C47/$C$65</f>
        <v>0.52827657144773776</v>
      </c>
      <c r="J47" s="57"/>
      <c r="K47" s="7">
        <v>185068025.36000001</v>
      </c>
      <c r="L47" s="7"/>
      <c r="M47" s="7">
        <v>1297722761.8499999</v>
      </c>
      <c r="N47" s="7"/>
      <c r="O47" s="7">
        <v>1226369701</v>
      </c>
      <c r="P47" s="7"/>
      <c r="Q47" s="58">
        <f>K47/$K$65</f>
        <v>0.5357600070733789</v>
      </c>
      <c r="R47" s="61"/>
      <c r="S47" s="50">
        <f>(K47-C47)/K47</f>
        <v>8.2517899622549948E-2</v>
      </c>
    </row>
    <row r="48" spans="1:21" ht="14.1" customHeight="1" x14ac:dyDescent="0.25">
      <c r="A48" s="42" t="s">
        <v>36</v>
      </c>
      <c r="B48" s="40"/>
      <c r="C48" s="7">
        <v>15107932.189999999</v>
      </c>
      <c r="D48" s="7"/>
      <c r="E48" s="7">
        <v>128696212.94</v>
      </c>
      <c r="F48" s="7"/>
      <c r="G48" s="7">
        <v>117447523</v>
      </c>
      <c r="H48" s="7"/>
      <c r="I48" s="58">
        <f>C48/$C$65</f>
        <v>4.7004278000003882E-2</v>
      </c>
      <c r="J48" s="57"/>
      <c r="K48" s="7">
        <v>5234996.71</v>
      </c>
      <c r="L48" s="7"/>
      <c r="M48" s="7">
        <v>111962186.3</v>
      </c>
      <c r="N48" s="7"/>
      <c r="O48" s="7">
        <v>112009237</v>
      </c>
      <c r="P48" s="7"/>
      <c r="Q48" s="58">
        <f>K48/$K$65</f>
        <v>1.5154978116413805E-2</v>
      </c>
      <c r="R48" s="61"/>
      <c r="S48" s="50">
        <f>(K48-C48)/K48</f>
        <v>-1.8859487458971107</v>
      </c>
    </row>
    <row r="49" spans="1:21" ht="14.1" customHeight="1" x14ac:dyDescent="0.25">
      <c r="A49" s="42" t="s">
        <v>38</v>
      </c>
      <c r="B49" s="40"/>
      <c r="C49" s="7">
        <v>4869171.55</v>
      </c>
      <c r="D49" s="7"/>
      <c r="E49" s="7">
        <v>36988226.509999998</v>
      </c>
      <c r="F49" s="7"/>
      <c r="G49" s="7">
        <v>38199446</v>
      </c>
      <c r="H49" s="7"/>
      <c r="I49" s="58">
        <f>C49/$C$65</f>
        <v>1.5149121023815623E-2</v>
      </c>
      <c r="J49" s="57"/>
      <c r="K49" s="7">
        <v>21990887.82</v>
      </c>
      <c r="L49" s="7"/>
      <c r="M49" s="7">
        <v>93152340.310000002</v>
      </c>
      <c r="N49" s="7"/>
      <c r="O49" s="7">
        <v>39131323</v>
      </c>
      <c r="P49" s="7"/>
      <c r="Q49" s="58">
        <f>K49/$K$65</f>
        <v>6.3662203079514618E-2</v>
      </c>
      <c r="R49" s="61"/>
      <c r="S49" s="50">
        <f>(K49-C49)/K49</f>
        <v>0.77858231146212997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4893914.63</v>
      </c>
      <c r="F50" s="7"/>
      <c r="G50" s="7">
        <v>4645033</v>
      </c>
      <c r="H50" s="7"/>
      <c r="I50" s="58">
        <f>C50/$C$65</f>
        <v>2.5376836273032256E-3</v>
      </c>
      <c r="J50" s="56"/>
      <c r="K50" s="7">
        <v>788021.93</v>
      </c>
      <c r="L50" s="7">
        <v>9485.48</v>
      </c>
      <c r="M50" s="7">
        <v>4826745.26</v>
      </c>
      <c r="N50" s="7"/>
      <c r="O50" s="7">
        <v>5966498</v>
      </c>
      <c r="P50" s="7"/>
      <c r="Q50" s="58">
        <f>K50/$K$65</f>
        <v>2.2812727048312077E-3</v>
      </c>
      <c r="R50" s="61"/>
      <c r="S50" s="50">
        <f t="shared" ref="S50:S51" si="2">(K50-C50)/K50</f>
        <v>-3.5063072419824627E-2</v>
      </c>
    </row>
    <row r="51" spans="1:21" ht="14.1" customHeight="1" x14ac:dyDescent="0.25">
      <c r="A51" s="42" t="s">
        <v>32</v>
      </c>
      <c r="B51" s="40"/>
      <c r="C51" s="8">
        <v>10392714.5</v>
      </c>
      <c r="D51" s="7"/>
      <c r="E51" s="8">
        <v>72383012.170000002</v>
      </c>
      <c r="F51" s="7"/>
      <c r="G51" s="8">
        <v>62867570</v>
      </c>
      <c r="H51" s="7"/>
      <c r="I51" s="59">
        <f>C51/$C$65</f>
        <v>3.2334143110333308E-2</v>
      </c>
      <c r="J51" s="56"/>
      <c r="K51" s="8">
        <v>11092326.26</v>
      </c>
      <c r="L51" s="7"/>
      <c r="M51" s="8">
        <v>76946672.060000002</v>
      </c>
      <c r="N51" s="7"/>
      <c r="O51" s="8">
        <v>76022709</v>
      </c>
      <c r="P51" s="7"/>
      <c r="Q51" s="59">
        <f>K51/$K$65</f>
        <v>3.2111569699615379E-2</v>
      </c>
      <c r="R51" s="61"/>
      <c r="S51" s="50">
        <f t="shared" si="2"/>
        <v>6.307168970704255E-2</v>
      </c>
    </row>
    <row r="52" spans="1:21" ht="14.1" customHeight="1" x14ac:dyDescent="0.25">
      <c r="A52" s="42"/>
      <c r="B52" s="40"/>
      <c r="C52" s="7">
        <f>SUM(C47:C51)</f>
        <v>200982071.26000002</v>
      </c>
      <c r="D52" s="7"/>
      <c r="E52" s="7">
        <f>SUM(E47:E51)</f>
        <v>1428562285.1400003</v>
      </c>
      <c r="F52" s="7"/>
      <c r="G52" s="7">
        <f>SUM(G47:G51)</f>
        <v>1407831042</v>
      </c>
      <c r="H52" s="7"/>
      <c r="I52" s="58">
        <f>SUM(I47:I51)</f>
        <v>0.62530179720919377</v>
      </c>
      <c r="J52" s="57"/>
      <c r="K52" s="7">
        <f>SUM(K47:K51)</f>
        <v>224174258.08000001</v>
      </c>
      <c r="L52" s="7"/>
      <c r="M52" s="7">
        <f>SUM(M47:M51)</f>
        <v>1584610705.7799997</v>
      </c>
      <c r="N52" s="7"/>
      <c r="O52" s="7">
        <f>SUM(O47:O51)</f>
        <v>1459499468</v>
      </c>
      <c r="P52" s="7"/>
      <c r="Q52" s="58">
        <f>SUM(Q47:Q51)</f>
        <v>0.64897003067375392</v>
      </c>
      <c r="R52" s="61"/>
      <c r="S52" s="74">
        <f>(K52-C52)/K52</f>
        <v>0.10345606591334633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200982071.26000002</v>
      </c>
      <c r="D54" s="28"/>
      <c r="E54" s="28">
        <f>E52</f>
        <v>1428562285.1400003</v>
      </c>
      <c r="F54" s="28"/>
      <c r="G54" s="28">
        <f>G52</f>
        <v>1407831042</v>
      </c>
      <c r="H54" s="28"/>
      <c r="I54" s="62">
        <f>I52</f>
        <v>0.62530179720919377</v>
      </c>
      <c r="J54" s="31"/>
      <c r="K54" s="28">
        <f>K52</f>
        <v>224174258.08000001</v>
      </c>
      <c r="L54" s="28"/>
      <c r="M54" s="28">
        <f>M52</f>
        <v>1584610705.7799997</v>
      </c>
      <c r="N54" s="28"/>
      <c r="O54" s="28">
        <f>O52</f>
        <v>1459499468</v>
      </c>
      <c r="P54" s="28"/>
      <c r="Q54" s="29">
        <f>K54/$K$65</f>
        <v>0.64897003067375392</v>
      </c>
      <c r="R54" s="31"/>
      <c r="S54" s="29">
        <f>(K54-C54)/K54</f>
        <v>0.10345606591334633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3932.97</v>
      </c>
      <c r="D59" s="1"/>
      <c r="E59" s="7">
        <v>1894832.86</v>
      </c>
      <c r="F59" s="1"/>
      <c r="G59" s="7">
        <v>16707</v>
      </c>
      <c r="H59" s="7"/>
      <c r="I59" s="58">
        <f>C59/$C$65</f>
        <v>1.2236381056041479E-5</v>
      </c>
      <c r="J59" s="1"/>
      <c r="K59" s="7">
        <v>567546.85</v>
      </c>
      <c r="L59" s="1"/>
      <c r="M59" s="7">
        <v>5388515.46</v>
      </c>
      <c r="N59" s="1"/>
      <c r="O59" s="7">
        <v>6444</v>
      </c>
      <c r="P59" s="1"/>
      <c r="Q59" s="58">
        <f>K59/$K$65</f>
        <v>1.6430115563128192E-3</v>
      </c>
      <c r="R59" s="56"/>
      <c r="S59" s="50">
        <f>(K59-C59)/K59</f>
        <v>0.99307022847541138</v>
      </c>
    </row>
    <row r="60" spans="1:21" s="4" customFormat="1" ht="14.1" customHeight="1" x14ac:dyDescent="0.25">
      <c r="A60" s="43"/>
      <c r="B60" s="44"/>
      <c r="C60" s="71">
        <f>SUM(C59:C59)</f>
        <v>3932.97</v>
      </c>
      <c r="D60" s="7"/>
      <c r="E60" s="72">
        <f>SUM(E59:E59)</f>
        <v>1894832.86</v>
      </c>
      <c r="F60" s="7"/>
      <c r="G60" s="72">
        <f>SUM(G59:G59)</f>
        <v>16707</v>
      </c>
      <c r="H60" s="7"/>
      <c r="I60" s="73">
        <f>SUM(I59:I59)</f>
        <v>1.2236381056041479E-5</v>
      </c>
      <c r="J60" s="56"/>
      <c r="K60" s="72">
        <f>SUM(K59:K59)</f>
        <v>567546.85</v>
      </c>
      <c r="L60" s="7"/>
      <c r="M60" s="72">
        <f>SUM(M59:M59)</f>
        <v>5388515.46</v>
      </c>
      <c r="N60" s="7"/>
      <c r="O60" s="72">
        <f>SUM(O59:O59)</f>
        <v>6444</v>
      </c>
      <c r="P60" s="7"/>
      <c r="Q60" s="78">
        <f>SUM(Q59:Q59)</f>
        <v>1.6430115563128192E-3</v>
      </c>
      <c r="R60" s="1"/>
      <c r="S60" s="74">
        <f>(K60-C60)/K60</f>
        <v>0.99307022847541138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3932.97</v>
      </c>
      <c r="D62" s="63"/>
      <c r="E62" s="28">
        <f>E60</f>
        <v>1894832.86</v>
      </c>
      <c r="F62" s="28"/>
      <c r="G62" s="28">
        <f>G60</f>
        <v>16707</v>
      </c>
      <c r="H62" s="63"/>
      <c r="I62" s="62">
        <f>I60</f>
        <v>1.2236381056041479E-5</v>
      </c>
      <c r="J62" s="64"/>
      <c r="K62" s="28">
        <f>K60</f>
        <v>567546.85</v>
      </c>
      <c r="L62" s="63"/>
      <c r="M62" s="28">
        <f>M60</f>
        <v>5388515.46</v>
      </c>
      <c r="N62" s="28"/>
      <c r="O62" s="28">
        <f>O60</f>
        <v>6444</v>
      </c>
      <c r="P62" s="63"/>
      <c r="Q62" s="62">
        <f>Q60</f>
        <v>1.6430115563128192E-3</v>
      </c>
      <c r="R62" s="31"/>
      <c r="S62" s="29">
        <f>(K62-C62)/K62</f>
        <v>0.99307022847541138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321416110.04000002</v>
      </c>
      <c r="D65" s="66"/>
      <c r="E65" s="66">
        <f>E42+E54+E62</f>
        <v>2955618534.7700005</v>
      </c>
      <c r="F65" s="66"/>
      <c r="G65" s="66">
        <f>G42+G54+G62</f>
        <v>2933216700</v>
      </c>
      <c r="H65" s="66"/>
      <c r="I65" s="67">
        <f>I42+I54+I62</f>
        <v>0.99999999999999989</v>
      </c>
      <c r="J65" s="68"/>
      <c r="K65" s="66">
        <f>K42+K54+K62</f>
        <v>345430832.68000007</v>
      </c>
      <c r="L65" s="66"/>
      <c r="M65" s="66">
        <f>M42+M54+M62</f>
        <v>3242987884.8400002</v>
      </c>
      <c r="N65" s="66"/>
      <c r="O65" s="66">
        <f>O42+O54+O62</f>
        <v>3203169830</v>
      </c>
      <c r="P65" s="66"/>
      <c r="Q65" s="67">
        <f>Q42+Q54+Q62</f>
        <v>0.99999999999999989</v>
      </c>
      <c r="R65" s="31"/>
      <c r="S65" s="67">
        <f>(K65-C65)/K65</f>
        <v>6.9521074461372082E-2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2025-09-10T20:42:56Z</cp:lastPrinted>
  <dcterms:created xsi:type="dcterms:W3CDTF">2009-02-19T19:53:26Z</dcterms:created>
  <dcterms:modified xsi:type="dcterms:W3CDTF">2025-09-10T20:42:59Z</dcterms:modified>
</cp:coreProperties>
</file>