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39" i="1" l="1"/>
  <c r="S38" i="1"/>
  <c r="S51" i="1"/>
  <c r="S50" i="1"/>
  <c r="S49" i="1"/>
  <c r="S24" i="1"/>
  <c r="E17" i="1"/>
  <c r="G17" i="1"/>
  <c r="S30" i="1" l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C17" i="1"/>
  <c r="K17" i="1"/>
  <c r="M17" i="1"/>
  <c r="O17" i="1"/>
  <c r="S21" i="1"/>
  <c r="S22" i="1"/>
  <c r="S23" i="1"/>
  <c r="S25" i="1"/>
  <c r="C26" i="1"/>
  <c r="G26" i="1"/>
  <c r="K26" i="1"/>
  <c r="M26" i="1"/>
  <c r="O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I24" i="1" s="1"/>
  <c r="E42" i="1"/>
  <c r="E65" i="1" s="1"/>
  <c r="Q50" i="1" l="1"/>
  <c r="Q24" i="1"/>
  <c r="I59" i="1"/>
  <c r="I60" i="1" s="1"/>
  <c r="I62" i="1" s="1"/>
  <c r="I16" i="1"/>
  <c r="I15" i="1"/>
  <c r="I49" i="1"/>
  <c r="S65" i="1"/>
  <c r="Q29" i="1"/>
  <c r="Q23" i="1"/>
  <c r="Q21" i="1"/>
  <c r="Q36" i="1"/>
  <c r="Q49" i="1"/>
  <c r="Q25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14" i="1"/>
  <c r="I29" i="1"/>
  <c r="I22" i="1"/>
  <c r="I48" i="1"/>
  <c r="I32" i="1"/>
  <c r="S42" i="1"/>
  <c r="I47" i="1"/>
  <c r="I39" i="1"/>
  <c r="I38" i="1"/>
  <c r="I25" i="1"/>
  <c r="I30" i="1"/>
  <c r="I51" i="1"/>
  <c r="I20" i="1"/>
  <c r="I50" i="1"/>
  <c r="I17" i="1" l="1"/>
  <c r="Q17" i="1"/>
  <c r="Q40" i="1"/>
  <c r="Q52" i="1"/>
  <c r="Q33" i="1"/>
  <c r="Q26" i="1"/>
  <c r="Q65" i="1"/>
  <c r="I52" i="1"/>
  <c r="I54" i="1" s="1"/>
  <c r="I40" i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<sst xmlns="http://schemas.openxmlformats.org/spreadsheetml/2006/main" count="48" uniqueCount="45">
  <si>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</si>
  <si>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</si>
  <si>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</si>
  <si>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</si>
  <si>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</si>
  <si>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</si>
  <si>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</si>
  <si>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</si>
  <si>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</si>
  <si>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</si>
  <si>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</si>
  <si>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</si>
  <si>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</si>
  <si>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</si>
  <si>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</si>
  <si>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</si>
  <si>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</si>
  <si>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</si>
  <si>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</si>
  <si>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</si>
  <si>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</si>
  <si>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</si>
  <si>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</si>
  <si>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</si>
  <si>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</si>
  <si>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</si>
  <si>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</si>
  <si>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</si>
  <si>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</si>
  <si>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</si>
  <si>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</si>
  <si>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</si>
  <si>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</si>
  <si>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</si>
  <si>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</si>
  <si>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</si>
  <si>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</si>
  <si>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</si>
  <si>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</si>
  <si>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</si>
  <si>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</si>
  <si>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</si>
  <si>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COMPARATIVO MES MAYO DE  2024 VS MES DE MAYO 2025</t>
  </si>
  <si>
    <t>MAYO</t>
  </si>
  <si>
    <t>CUS OPTATIVO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</si>
</sst>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topLeftCell="A2" zoomScale="75" workbookViewId="0">
      <selection activeCell="S65" sqref="S65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MAYO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43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MAYO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101488565.69</v>
      </c>
      <c r="D14" s="7"/>
      <c r="E14" s="7">
        <v>332947296.93000001</v>
      </c>
      <c r="F14" s="7"/>
      <c r="G14" s="7">
        <v>257172929</v>
      </c>
      <c r="H14" s="7"/>
      <c r="I14" s="58">
        <f>C14/$C$65</f>
        <v>0.24307324840443209</v>
      </c>
      <c r="J14" s="57"/>
      <c r="K14" s="7">
        <v>77190534.780000001</v>
      </c>
      <c r="L14" s="7"/>
      <c r="M14" s="7">
        <v>343579239.36000001</v>
      </c>
      <c r="N14" s="7"/>
      <c r="O14" s="7">
        <v>339606242</v>
      </c>
      <c r="P14" s="7"/>
      <c r="Q14" s="58">
        <f>K14/$K$65</f>
        <v>0.20079309028941364</v>
      </c>
      <c r="R14" s="61"/>
      <c r="S14" s="50">
        <f>(K14-C14)/K14</f>
        <v>-0.31477992708887925</v>
      </c>
    </row>
    <row r="15" spans="1:19" ht="14.1" customHeight="1" x14ac:dyDescent="0.25">
      <c r="A15" s="39" t="s">
        <v>6</v>
      </c>
      <c r="B15" s="40"/>
      <c r="C15" s="7">
        <v>29620180.120000001</v>
      </c>
      <c r="D15" s="7"/>
      <c r="E15" s="7">
        <v>812659432.38999999</v>
      </c>
      <c r="F15" s="7"/>
      <c r="G15" s="7">
        <v>765300055</v>
      </c>
      <c r="H15" s="7"/>
      <c r="I15" s="58">
        <f>C15/$C$65</f>
        <v>7.0942705231296893E-2</v>
      </c>
      <c r="J15" s="57"/>
      <c r="K15" s="7">
        <v>16784744.699999999</v>
      </c>
      <c r="L15" s="7"/>
      <c r="M15" s="7">
        <v>936054017.82000005</v>
      </c>
      <c r="N15" s="7"/>
      <c r="O15" s="7">
        <v>845919246</v>
      </c>
      <c r="P15" s="7"/>
      <c r="Q15" s="58">
        <f>K15/$K$65</f>
        <v>4.3661580628213091E-2</v>
      </c>
      <c r="R15" s="61"/>
      <c r="S15" s="50">
        <f>(K15-C15)/K15</f>
        <v>-0.76470840929740225</v>
      </c>
    </row>
    <row r="16" spans="1:19" ht="14.1" customHeight="1" x14ac:dyDescent="0.25">
      <c r="A16" s="39" t="s">
        <v>7</v>
      </c>
      <c r="B16" s="40"/>
      <c r="C16" s="7">
        <v>201906.78</v>
      </c>
      <c r="D16" s="7"/>
      <c r="E16" s="7">
        <v>1123883.47</v>
      </c>
      <c r="F16" s="7"/>
      <c r="G16" s="7">
        <v>1072263</v>
      </c>
      <c r="H16" s="7"/>
      <c r="I16" s="58">
        <f>C16/$C$65</f>
        <v>4.8358291947281752E-4</v>
      </c>
      <c r="J16" s="57"/>
      <c r="K16" s="7">
        <v>117565.3</v>
      </c>
      <c r="L16" s="7"/>
      <c r="M16" s="7">
        <v>1498044.47</v>
      </c>
      <c r="N16" s="7"/>
      <c r="O16" s="7">
        <v>1207828</v>
      </c>
      <c r="P16" s="7"/>
      <c r="Q16" s="58">
        <f>K16/$K$65</f>
        <v>3.058185820979488E-4</v>
      </c>
      <c r="R16" s="61"/>
      <c r="S16" s="50">
        <f>(K16-C16)/K16</f>
        <v>-0.71740113792079796</v>
      </c>
    </row>
    <row r="17" spans="1:19" ht="14.1" customHeight="1" x14ac:dyDescent="0.25">
      <c r="A17" s="34"/>
      <c r="B17" s="40"/>
      <c r="C17" s="71">
        <f>SUM(C14:C16)</f>
        <v>131310652.59</v>
      </c>
      <c r="D17" s="10"/>
      <c r="E17" s="72">
        <f>SUM(E14:E16)</f>
        <v>1146730612.79</v>
      </c>
      <c r="F17" s="7"/>
      <c r="G17" s="72">
        <f>SUM(G14:G16)</f>
        <v>1023545247</v>
      </c>
      <c r="H17" s="7"/>
      <c r="I17" s="73">
        <f>SUM(I14:I16)</f>
        <v>0.3144995365552018</v>
      </c>
      <c r="J17" s="57"/>
      <c r="K17" s="72">
        <f>SUM(K14:K16)</f>
        <v>94092844.780000001</v>
      </c>
      <c r="L17" s="10"/>
      <c r="M17" s="72">
        <f>SUM(M14:M16)</f>
        <v>1281131301.6500001</v>
      </c>
      <c r="N17" s="7"/>
      <c r="O17" s="72">
        <f>SUM(O14:O16)</f>
        <v>1186733316</v>
      </c>
      <c r="P17" s="7"/>
      <c r="Q17" s="73">
        <f>SUM(Q14:Q16)</f>
        <v>0.24476048949972468</v>
      </c>
      <c r="R17" s="61"/>
      <c r="S17" s="74">
        <f>(K17-C17)/K17</f>
        <v>-0.3955434432556435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10781296.640000001</v>
      </c>
      <c r="F20" s="7"/>
      <c r="G20" s="7">
        <v>20490824</v>
      </c>
      <c r="H20" s="7"/>
      <c r="I20" s="58">
        <f>C20/$C$65</f>
        <v>0</v>
      </c>
      <c r="J20" s="57"/>
      <c r="K20" s="7">
        <v>0</v>
      </c>
      <c r="L20" s="7"/>
      <c r="M20" s="7">
        <v>3735465.66</v>
      </c>
      <c r="N20" s="7"/>
      <c r="O20" s="7">
        <v>10996922</v>
      </c>
      <c r="P20" s="4"/>
      <c r="Q20" s="58">
        <f>K20/$K$65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2490978.64</v>
      </c>
      <c r="D21" s="7"/>
      <c r="E21" s="7">
        <v>14091260.970000001</v>
      </c>
      <c r="F21" s="7"/>
      <c r="G21" s="7">
        <v>13922584</v>
      </c>
      <c r="H21" s="7"/>
      <c r="I21" s="58">
        <f>C21/$C$65</f>
        <v>5.9660934767798712E-3</v>
      </c>
      <c r="J21" s="57"/>
      <c r="K21" s="7">
        <v>4012732.1</v>
      </c>
      <c r="L21" s="7"/>
      <c r="M21" s="7">
        <v>13845277.439999999</v>
      </c>
      <c r="N21" s="7"/>
      <c r="O21" s="7">
        <v>14372077</v>
      </c>
      <c r="P21" s="7"/>
      <c r="Q21" s="58">
        <f>K21/$K$65</f>
        <v>1.0438182364702208E-2</v>
      </c>
      <c r="R21" s="61"/>
      <c r="S21" s="50">
        <f>(K21-C21)/K21</f>
        <v>0.37923126241096433</v>
      </c>
    </row>
    <row r="22" spans="1:19" s="4" customFormat="1" ht="14.1" customHeight="1" x14ac:dyDescent="0.25">
      <c r="A22" s="39" t="s">
        <v>10</v>
      </c>
      <c r="B22" s="40"/>
      <c r="C22" s="7">
        <v>3011435.03</v>
      </c>
      <c r="D22" s="7"/>
      <c r="E22" s="7">
        <v>19032907.399999999</v>
      </c>
      <c r="F22" s="7"/>
      <c r="G22" s="7">
        <v>18915945</v>
      </c>
      <c r="H22" s="7"/>
      <c r="I22" s="58">
        <f>C22/$C$65</f>
        <v>7.2126282416574211E-3</v>
      </c>
      <c r="J22" s="57"/>
      <c r="K22" s="7">
        <v>4040753.41</v>
      </c>
      <c r="L22" s="7"/>
      <c r="M22" s="7">
        <v>20931898.379999999</v>
      </c>
      <c r="N22" s="7"/>
      <c r="O22" s="7">
        <v>19418789</v>
      </c>
      <c r="P22" s="7"/>
      <c r="Q22" s="58">
        <f>K22/$K$65</f>
        <v>1.0511073237202231E-2</v>
      </c>
      <c r="R22" s="61"/>
      <c r="S22" s="50">
        <f>(K22-C22)/K22</f>
        <v>0.25473427243856495</v>
      </c>
    </row>
    <row r="23" spans="1:19" s="4" customFormat="1" ht="14.1" customHeight="1" x14ac:dyDescent="0.25">
      <c r="A23" s="41" t="s">
        <v>9</v>
      </c>
      <c r="B23" s="40"/>
      <c r="C23" s="7">
        <v>472668.56</v>
      </c>
      <c r="D23" s="7"/>
      <c r="E23" s="7">
        <v>12814413.369999999</v>
      </c>
      <c r="F23" s="7"/>
      <c r="G23" s="7">
        <v>13450508</v>
      </c>
      <c r="H23" s="7"/>
      <c r="I23" s="58">
        <f>C23/$C$65</f>
        <v>1.132079082177491E-3</v>
      </c>
      <c r="J23" s="57"/>
      <c r="K23" s="7">
        <v>1218468.73</v>
      </c>
      <c r="L23" s="7"/>
      <c r="M23" s="7">
        <v>13418870.24</v>
      </c>
      <c r="N23" s="7"/>
      <c r="O23" s="7">
        <v>13170902</v>
      </c>
      <c r="P23" s="7"/>
      <c r="Q23" s="58">
        <f>K23/$K$65</f>
        <v>3.1695609107388694E-3</v>
      </c>
      <c r="R23" s="61"/>
      <c r="S23" s="50">
        <f>(K23-C23)/K23</f>
        <v>0.61207986026855199</v>
      </c>
    </row>
    <row r="24" spans="1:19" s="4" customFormat="1" ht="14.1" customHeight="1" x14ac:dyDescent="0.25">
      <c r="A24" s="42" t="s">
        <v>20</v>
      </c>
      <c r="B24" s="40"/>
      <c r="C24" s="7">
        <v>1361114</v>
      </c>
      <c r="D24" s="7"/>
      <c r="E24" s="7">
        <v>10518832.869999999</v>
      </c>
      <c r="F24" s="7"/>
      <c r="G24" s="7">
        <v>12065110</v>
      </c>
      <c r="H24" s="7"/>
      <c r="I24" s="58">
        <f>C24/$C$65</f>
        <v>3.2599771134744684E-3</v>
      </c>
      <c r="J24" s="57"/>
      <c r="K24" s="7">
        <v>2021672.44</v>
      </c>
      <c r="L24" s="7"/>
      <c r="M24" s="7">
        <v>13087534.890000001</v>
      </c>
      <c r="N24" s="7"/>
      <c r="O24" s="7">
        <v>10729209</v>
      </c>
      <c r="P24" s="7"/>
      <c r="Q24" s="58">
        <f>K24/$K$65</f>
        <v>5.2589071696095739E-3</v>
      </c>
      <c r="R24" s="61"/>
      <c r="S24" s="50">
        <f>(K24-C24)/K24</f>
        <v>0.32673860855520193</v>
      </c>
    </row>
    <row r="25" spans="1:19" s="4" customFormat="1" ht="14.1" customHeight="1" x14ac:dyDescent="0.25">
      <c r="A25" s="42" t="s">
        <v>44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>C25/$C$65</f>
        <v>0</v>
      </c>
      <c r="J25" s="57"/>
      <c r="K25" s="7">
        <v>5089874.91</v>
      </c>
      <c r="L25" s="7"/>
      <c r="M25" s="7">
        <v>5089874.91</v>
      </c>
      <c r="N25" s="7"/>
      <c r="O25" s="7">
        <v>0</v>
      </c>
      <c r="P25" s="7"/>
      <c r="Q25" s="58">
        <f>K25/$K$65</f>
        <v>1.3240117007587484E-2</v>
      </c>
      <c r="R25" s="61"/>
      <c r="S25" s="50">
        <f>(K25-C25)/K25</f>
        <v>1</v>
      </c>
    </row>
    <row r="26" spans="1:19" s="4" customFormat="1" ht="14.1" customHeight="1" x14ac:dyDescent="0.25">
      <c r="A26" s="39"/>
      <c r="B26" s="40"/>
      <c r="C26" s="72">
        <f>SUM(C20:C25)</f>
        <v>7336196.2299999995</v>
      </c>
      <c r="D26" s="7"/>
      <c r="E26" s="72">
        <f>SUM(E20:E25)</f>
        <v>67238711.25</v>
      </c>
      <c r="F26" s="7"/>
      <c r="G26" s="72">
        <f>SUM(G20:G25)</f>
        <v>78844971</v>
      </c>
      <c r="H26" s="7"/>
      <c r="I26" s="73">
        <f>SUM(I20:I25)</f>
        <v>1.7570777914089251E-2</v>
      </c>
      <c r="J26" s="57"/>
      <c r="K26" s="72">
        <f>SUM(K20:K25)</f>
        <v>16383501.59</v>
      </c>
      <c r="L26" s="7"/>
      <c r="M26" s="72">
        <f>SUM(M20:M25)</f>
        <v>70108921.520000011</v>
      </c>
      <c r="N26" s="7"/>
      <c r="O26" s="72">
        <f>SUM(O20:O25)</f>
        <v>68687899</v>
      </c>
      <c r="P26" s="7"/>
      <c r="Q26" s="73">
        <f>SUM(Q21:Q25)</f>
        <v>4.2617840689840363E-2</v>
      </c>
      <c r="R26" s="61"/>
      <c r="S26" s="74">
        <f>(K26-C26)/K26</f>
        <v>0.5522204951304307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2055954.9</v>
      </c>
      <c r="D29" s="7"/>
      <c r="E29" s="7">
        <v>7878443.0300000003</v>
      </c>
      <c r="F29" s="7"/>
      <c r="G29" s="7">
        <v>7483247</v>
      </c>
      <c r="H29" s="7"/>
      <c r="I29" s="58">
        <f>C29/$C$65</f>
        <v>4.9241767554633106E-3</v>
      </c>
      <c r="J29" s="57"/>
      <c r="K29" s="7">
        <v>2336651.5499999998</v>
      </c>
      <c r="L29" s="7"/>
      <c r="M29" s="7">
        <v>8792716.9100000001</v>
      </c>
      <c r="N29" s="7"/>
      <c r="O29" s="7">
        <v>8025822</v>
      </c>
      <c r="P29" s="7"/>
      <c r="Q29" s="58">
        <f>K29/$K$65</f>
        <v>6.0782515238592873E-3</v>
      </c>
      <c r="R29" s="61"/>
      <c r="S29" s="50">
        <f>(K29-C29)/K29</f>
        <v>0.12012773149680787</v>
      </c>
    </row>
    <row r="30" spans="1:19" ht="14.1" customHeight="1" x14ac:dyDescent="0.25">
      <c r="A30" s="39" t="s">
        <v>37</v>
      </c>
      <c r="B30" s="40"/>
      <c r="C30" s="7">
        <v>17884017.449999999</v>
      </c>
      <c r="D30" s="7"/>
      <c r="E30" s="7">
        <v>18487402.32</v>
      </c>
      <c r="F30" s="7"/>
      <c r="G30" s="7">
        <v>2480354</v>
      </c>
      <c r="H30" s="7"/>
      <c r="I30" s="58">
        <f>C30/$C$65</f>
        <v>4.2833655067817993E-2</v>
      </c>
      <c r="J30" s="57"/>
      <c r="K30" s="7">
        <v>2662.67</v>
      </c>
      <c r="L30" s="7"/>
      <c r="M30" s="7">
        <v>30355.29</v>
      </c>
      <c r="N30" s="7"/>
      <c r="O30" s="7">
        <v>1432603</v>
      </c>
      <c r="P30" s="7"/>
      <c r="Q30" s="58">
        <f>K30/$K$65</f>
        <v>6.9263121345732569E-6</v>
      </c>
      <c r="R30" s="61"/>
      <c r="S30" s="50">
        <f>(K30-C30)/K30</f>
        <v>-6715.5730075450574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108813702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137120151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1170678.79</v>
      </c>
      <c r="D32" s="7"/>
      <c r="E32" s="8">
        <v>7872103.9000000004</v>
      </c>
      <c r="F32" s="7"/>
      <c r="G32" s="8">
        <v>5025142</v>
      </c>
      <c r="H32" s="7"/>
      <c r="I32" s="59">
        <f>C32/$C$65</f>
        <v>2.803869523515285E-3</v>
      </c>
      <c r="J32" s="57"/>
      <c r="K32" s="8">
        <v>1505147.11</v>
      </c>
      <c r="L32" s="7"/>
      <c r="M32" s="8">
        <v>6271496.8799999999</v>
      </c>
      <c r="N32" s="7"/>
      <c r="O32" s="8">
        <v>8022358</v>
      </c>
      <c r="P32" s="7"/>
      <c r="Q32" s="59">
        <f>K32/$K$65</f>
        <v>3.9152875468273837E-3</v>
      </c>
      <c r="R32" s="61"/>
      <c r="S32" s="51">
        <f>(K32-C32)/K32</f>
        <v>0.22221636528272645</v>
      </c>
    </row>
    <row r="33" spans="1:21" s="4" customFormat="1" ht="14.1" customHeight="1" x14ac:dyDescent="0.25">
      <c r="A33" s="41"/>
      <c r="B33" s="40"/>
      <c r="C33" s="7">
        <f>SUM(C29:D32)</f>
        <v>21110651.139999997</v>
      </c>
      <c r="D33" s="7"/>
      <c r="E33" s="7">
        <f>SUM(E29:E32)</f>
        <v>34237949.25</v>
      </c>
      <c r="F33" s="7"/>
      <c r="G33" s="7">
        <f>SUM(G29:G32)</f>
        <v>123802445</v>
      </c>
      <c r="H33" s="7"/>
      <c r="I33" s="58">
        <f>SUM(I29:I32)</f>
        <v>5.0561701346796592E-2</v>
      </c>
      <c r="J33" s="57"/>
      <c r="K33" s="7">
        <f>SUM(K29:L32)</f>
        <v>3844461.33</v>
      </c>
      <c r="L33" s="7"/>
      <c r="M33" s="7">
        <f>SUM(M29:M32)</f>
        <v>15094569.079999998</v>
      </c>
      <c r="N33" s="7"/>
      <c r="O33" s="7">
        <f>SUM(O29:O32)</f>
        <v>154600934</v>
      </c>
      <c r="P33" s="7"/>
      <c r="Q33" s="58">
        <f>SUM(Q29:Q32)</f>
        <v>1.0000465382821244E-2</v>
      </c>
      <c r="R33" s="61"/>
      <c r="S33" s="50">
        <f>(K33-C33)/K33</f>
        <v>-4.4911857157371884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3920233.87</v>
      </c>
      <c r="D36" s="7"/>
      <c r="E36" s="7">
        <v>25412019.23</v>
      </c>
      <c r="F36" s="7"/>
      <c r="G36" s="7">
        <v>38796369</v>
      </c>
      <c r="H36" s="7"/>
      <c r="I36" s="58">
        <f>C36/$C$65</f>
        <v>9.3892742971326756E-3</v>
      </c>
      <c r="J36" s="57"/>
      <c r="K36" s="7">
        <v>3285674.87</v>
      </c>
      <c r="L36" s="7"/>
      <c r="M36" s="7">
        <v>21367493.77</v>
      </c>
      <c r="N36" s="7"/>
      <c r="O36" s="7">
        <v>39174989</v>
      </c>
      <c r="P36" s="7"/>
      <c r="Q36" s="58">
        <f>K36/$K$65</f>
        <v>8.5469133322354663E-3</v>
      </c>
      <c r="R36" s="61"/>
      <c r="S36" s="50">
        <f>(K36-C36)/K36</f>
        <v>-0.19312896896581858</v>
      </c>
    </row>
    <row r="37" spans="1:21" ht="14.1" customHeight="1" x14ac:dyDescent="0.25">
      <c r="A37" s="39" t="s">
        <v>14</v>
      </c>
      <c r="B37" s="40"/>
      <c r="C37" s="7">
        <v>5241226.4000000004</v>
      </c>
      <c r="D37" s="7"/>
      <c r="E37" s="7">
        <v>16002308.380000001</v>
      </c>
      <c r="F37" s="7"/>
      <c r="G37" s="7">
        <v>19815596</v>
      </c>
      <c r="H37" s="7"/>
      <c r="I37" s="70">
        <f>C37/$C$65</f>
        <v>1.2553157274510571E-2</v>
      </c>
      <c r="J37" s="57"/>
      <c r="K37" s="7">
        <v>2686710.65</v>
      </c>
      <c r="L37" s="7"/>
      <c r="M37" s="7">
        <v>13593966.609999999</v>
      </c>
      <c r="N37" s="7"/>
      <c r="O37" s="7">
        <v>12141657</v>
      </c>
      <c r="P37" s="7"/>
      <c r="Q37" s="58">
        <f>K37/$K$65</f>
        <v>6.988848252762153E-3</v>
      </c>
      <c r="R37" s="61"/>
      <c r="S37" s="50">
        <f>(K37-C37)/K37</f>
        <v>-0.95079674843288409</v>
      </c>
    </row>
    <row r="38" spans="1:21" ht="14.1" customHeight="1" x14ac:dyDescent="0.25">
      <c r="A38" s="39" t="s">
        <v>13</v>
      </c>
      <c r="B38" s="40"/>
      <c r="C38" s="7">
        <v>131184</v>
      </c>
      <c r="D38" s="7"/>
      <c r="E38" s="7">
        <v>457040.59</v>
      </c>
      <c r="F38" s="7"/>
      <c r="G38" s="7">
        <v>185862</v>
      </c>
      <c r="H38" s="7"/>
      <c r="I38" s="58">
        <f>C38/$C$65</f>
        <v>3.1419619345185977E-4</v>
      </c>
      <c r="J38" s="57"/>
      <c r="K38" s="7">
        <v>169950.82</v>
      </c>
      <c r="L38" s="7"/>
      <c r="M38" s="7">
        <v>4683045.8</v>
      </c>
      <c r="N38" s="7"/>
      <c r="O38" s="7">
        <v>0</v>
      </c>
      <c r="P38" s="7"/>
      <c r="Q38" s="58">
        <f>K38/$K$65</f>
        <v>4.4208723831592924E-4</v>
      </c>
      <c r="R38" s="61"/>
      <c r="S38" s="50">
        <f t="shared" ref="S38:S39" si="0">(K38-C38)/K38</f>
        <v>0.22810610740212967</v>
      </c>
    </row>
    <row r="39" spans="1:21" ht="14.1" customHeight="1" x14ac:dyDescent="0.25">
      <c r="A39" s="39" t="s">
        <v>40</v>
      </c>
      <c r="B39" s="40"/>
      <c r="C39" s="7">
        <v>0</v>
      </c>
      <c r="D39" s="7"/>
      <c r="E39" s="7">
        <v>8197190.25</v>
      </c>
      <c r="F39" s="7"/>
      <c r="G39" s="7">
        <v>0</v>
      </c>
      <c r="H39" s="7"/>
      <c r="I39" s="58">
        <f>C39/$C$65</f>
        <v>0</v>
      </c>
      <c r="J39" s="57"/>
      <c r="K39" s="7">
        <v>811282.12</v>
      </c>
      <c r="L39" s="7"/>
      <c r="M39" s="7">
        <v>4827649.0599999996</v>
      </c>
      <c r="N39" s="7"/>
      <c r="O39" s="7">
        <v>0</v>
      </c>
      <c r="P39" s="7"/>
      <c r="Q39" s="58">
        <f>K39/$K$65</f>
        <v>2.110360349693472E-3</v>
      </c>
      <c r="R39" s="61"/>
      <c r="S39" s="50">
        <f t="shared" si="0"/>
        <v>1</v>
      </c>
    </row>
    <row r="40" spans="1:21" ht="14.1" customHeight="1" x14ac:dyDescent="0.25">
      <c r="A40" s="39"/>
      <c r="B40" s="40"/>
      <c r="C40" s="72">
        <f>SUM(C36:C39)</f>
        <v>9292644.2699999996</v>
      </c>
      <c r="D40" s="7"/>
      <c r="E40" s="72">
        <f>SUM(E36:E39)</f>
        <v>50068558.450000003</v>
      </c>
      <c r="F40" s="7"/>
      <c r="G40" s="72">
        <f>SUM(G36:G39)</f>
        <v>58797827</v>
      </c>
      <c r="H40" s="7"/>
      <c r="I40" s="73">
        <f>SUM(I36:I39)</f>
        <v>2.2256627765095106E-2</v>
      </c>
      <c r="J40" s="57"/>
      <c r="K40" s="72">
        <f>SUM(K36:K39)</f>
        <v>6953618.46</v>
      </c>
      <c r="L40" s="7"/>
      <c r="M40" s="72">
        <f>SUM(M36:M39)</f>
        <v>44472155.239999995</v>
      </c>
      <c r="N40" s="7"/>
      <c r="O40" s="72">
        <f>SUM(O36:O39)</f>
        <v>51316646</v>
      </c>
      <c r="P40" s="7"/>
      <c r="Q40" s="73">
        <f>SUM(Q36:Q39)</f>
        <v>1.8088209173007019E-2</v>
      </c>
      <c r="R40" s="61"/>
      <c r="S40" s="74">
        <f>(K40-C40)/K40</f>
        <v>-0.33637534521846624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169050144.22999999</v>
      </c>
      <c r="D42" s="28"/>
      <c r="E42" s="28">
        <f>E17+E26+E33+E40</f>
        <v>1298275831.74</v>
      </c>
      <c r="F42" s="28"/>
      <c r="G42" s="28">
        <f>G17+G26+G33+G40</f>
        <v>1284990490</v>
      </c>
      <c r="H42" s="28"/>
      <c r="I42" s="62">
        <f>I17+I26+I33+I40</f>
        <v>0.40488864358118276</v>
      </c>
      <c r="J42" s="30"/>
      <c r="K42" s="28">
        <f>K17+K26+K33+K40</f>
        <v>121274426.16</v>
      </c>
      <c r="L42" s="28"/>
      <c r="M42" s="28">
        <f>M17+M26+M33+M40</f>
        <v>1410806947.49</v>
      </c>
      <c r="N42" s="28"/>
      <c r="O42" s="28">
        <f>O17+O26+O33+O40</f>
        <v>1461338795</v>
      </c>
      <c r="P42" s="28"/>
      <c r="Q42" s="29">
        <f>K42/$K$65</f>
        <v>0.3154670047453933</v>
      </c>
      <c r="R42" s="31"/>
      <c r="S42" s="29">
        <f>(K42-C42)/K42</f>
        <v>-0.393947178995252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215917650.44999999</v>
      </c>
      <c r="D47" s="7"/>
      <c r="E47" s="7">
        <v>831038047.20000005</v>
      </c>
      <c r="F47" s="7"/>
      <c r="G47" s="7">
        <v>806235889</v>
      </c>
      <c r="H47" s="7"/>
      <c r="I47" s="58">
        <f>C47/$C$65</f>
        <v>0.51714007707082599</v>
      </c>
      <c r="J47" s="57"/>
      <c r="K47" s="7">
        <v>212643522.21000001</v>
      </c>
      <c r="L47" s="7"/>
      <c r="M47" s="7">
        <v>926918061.51999998</v>
      </c>
      <c r="N47" s="7"/>
      <c r="O47" s="7">
        <v>904484926</v>
      </c>
      <c r="P47" s="7"/>
      <c r="Q47" s="58">
        <f>K47/$K$65</f>
        <v>0.55314230010535326</v>
      </c>
      <c r="R47" s="61"/>
      <c r="S47" s="50">
        <f>(K47-C47)/K47</f>
        <v>-1.5397263015454354E-2</v>
      </c>
    </row>
    <row r="48" spans="1:21" ht="14.1" customHeight="1" x14ac:dyDescent="0.25">
      <c r="A48" s="42" t="s">
        <v>36</v>
      </c>
      <c r="B48" s="40"/>
      <c r="C48" s="7">
        <v>15716224.75</v>
      </c>
      <c r="D48" s="7"/>
      <c r="E48" s="7">
        <v>97295099.569999993</v>
      </c>
      <c r="F48" s="7"/>
      <c r="G48" s="7">
        <v>76912974</v>
      </c>
      <c r="H48" s="7"/>
      <c r="I48" s="58">
        <f>C48/$C$65</f>
        <v>3.7641617818361284E-2</v>
      </c>
      <c r="J48" s="57"/>
      <c r="K48" s="7">
        <v>13808284.560000001</v>
      </c>
      <c r="L48" s="7"/>
      <c r="M48" s="7">
        <v>90974713</v>
      </c>
      <c r="N48" s="7"/>
      <c r="O48" s="7">
        <v>82206790</v>
      </c>
      <c r="P48" s="7"/>
      <c r="Q48" s="58">
        <f>K48/$K$65</f>
        <v>3.5919016966266398E-2</v>
      </c>
      <c r="R48" s="61"/>
      <c r="S48" s="50">
        <f>(K48-C48)/K48</f>
        <v>-0.13817358569846849</v>
      </c>
    </row>
    <row r="49" spans="1:21" ht="13.5" customHeight="1" x14ac:dyDescent="0.25">
      <c r="A49" s="42" t="s">
        <v>38</v>
      </c>
      <c r="B49" s="40"/>
      <c r="C49" s="7">
        <v>4814296.76</v>
      </c>
      <c r="D49" s="7"/>
      <c r="E49" s="7">
        <v>26533389.489999998</v>
      </c>
      <c r="F49" s="7"/>
      <c r="G49" s="7">
        <v>27413334</v>
      </c>
      <c r="H49" s="7"/>
      <c r="I49" s="58">
        <f>C49/$C$65</f>
        <v>1.1530626571377772E-2</v>
      </c>
      <c r="J49" s="57"/>
      <c r="K49" s="7">
        <v>24820021.899999999</v>
      </c>
      <c r="L49" s="7"/>
      <c r="M49" s="7">
        <v>48915893.149999999</v>
      </c>
      <c r="N49" s="7"/>
      <c r="O49" s="7">
        <v>29308379</v>
      </c>
      <c r="P49" s="7"/>
      <c r="Q49" s="58">
        <f>K49/$K$65</f>
        <v>6.4563471577906373E-2</v>
      </c>
      <c r="R49" s="61"/>
      <c r="S49" s="50">
        <f t="shared" ref="S49:S51" si="1">(K49-C49)/K49</f>
        <v>0.80603172795750033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3262609.83</v>
      </c>
      <c r="F50" s="7"/>
      <c r="G50" s="7">
        <v>3870861</v>
      </c>
      <c r="H50" s="7"/>
      <c r="I50" s="58">
        <f>C50/$C$65</f>
        <v>1.9535528666596055E-3</v>
      </c>
      <c r="J50" s="56"/>
      <c r="K50" s="7">
        <v>788021.93</v>
      </c>
      <c r="L50" s="7">
        <v>9485.48</v>
      </c>
      <c r="M50" s="7">
        <v>3250701.4</v>
      </c>
      <c r="N50" s="7"/>
      <c r="O50" s="7">
        <v>4261784</v>
      </c>
      <c r="P50" s="7"/>
      <c r="Q50" s="58">
        <f>K50/$K$65</f>
        <v>2.0498544153307913E-3</v>
      </c>
      <c r="R50" s="61"/>
      <c r="S50" s="50">
        <f t="shared" si="1"/>
        <v>-3.5063072419824627E-2</v>
      </c>
    </row>
    <row r="51" spans="1:21" ht="14.1" customHeight="1" x14ac:dyDescent="0.25">
      <c r="A51" s="42" t="s">
        <v>32</v>
      </c>
      <c r="B51" s="40"/>
      <c r="C51" s="8">
        <v>10392714.5</v>
      </c>
      <c r="D51" s="7"/>
      <c r="E51" s="8">
        <v>51597583.170000002</v>
      </c>
      <c r="F51" s="7"/>
      <c r="G51" s="8">
        <v>52389642</v>
      </c>
      <c r="H51" s="7"/>
      <c r="I51" s="59">
        <f>C51/$C$65</f>
        <v>2.4891384128643342E-2</v>
      </c>
      <c r="J51" s="56"/>
      <c r="K51" s="8">
        <v>11092326.26</v>
      </c>
      <c r="L51" s="7"/>
      <c r="M51" s="8">
        <v>54762019.539999999</v>
      </c>
      <c r="N51" s="7"/>
      <c r="O51" s="8">
        <v>54301935</v>
      </c>
      <c r="P51" s="7"/>
      <c r="Q51" s="59">
        <f>K51/$K$65</f>
        <v>2.8854087804828833E-2</v>
      </c>
      <c r="R51" s="61"/>
      <c r="S51" s="50">
        <f t="shared" si="1"/>
        <v>6.307168970704255E-2</v>
      </c>
    </row>
    <row r="52" spans="1:21" ht="14.1" customHeight="1" x14ac:dyDescent="0.25">
      <c r="A52" s="42"/>
      <c r="B52" s="40"/>
      <c r="C52" s="7">
        <f>SUM(C47:C51)</f>
        <v>247656538.85999998</v>
      </c>
      <c r="D52" s="7"/>
      <c r="E52" s="7">
        <f>SUM(E47:E51)</f>
        <v>1009726729.26</v>
      </c>
      <c r="F52" s="7"/>
      <c r="G52" s="7">
        <f>SUM(G47:G51)</f>
        <v>966822700</v>
      </c>
      <c r="H52" s="7"/>
      <c r="I52" s="58">
        <f>SUM(I47:I51)</f>
        <v>0.59315725845586809</v>
      </c>
      <c r="J52" s="57"/>
      <c r="K52" s="7">
        <f>SUM(K47:K51)</f>
        <v>263152176.86000001</v>
      </c>
      <c r="L52" s="7"/>
      <c r="M52" s="7">
        <f>SUM(M47:M51)</f>
        <v>1124821388.6099999</v>
      </c>
      <c r="N52" s="7"/>
      <c r="O52" s="7">
        <f>SUM(O47:O51)</f>
        <v>1074563814</v>
      </c>
      <c r="P52" s="7"/>
      <c r="Q52" s="58">
        <f>SUM(Q47:Q51)</f>
        <v>0.68452873086968569</v>
      </c>
      <c r="R52" s="61"/>
      <c r="S52" s="74">
        <f>(K52-C52)/K52</f>
        <v>5.888470384284105E-2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247656538.85999998</v>
      </c>
      <c r="D54" s="28"/>
      <c r="E54" s="28">
        <f>E52</f>
        <v>1009726729.26</v>
      </c>
      <c r="F54" s="28"/>
      <c r="G54" s="28">
        <f>G52</f>
        <v>966822700</v>
      </c>
      <c r="H54" s="28"/>
      <c r="I54" s="62">
        <f>I52</f>
        <v>0.59315725845586809</v>
      </c>
      <c r="J54" s="31"/>
      <c r="K54" s="28">
        <f>K52</f>
        <v>263152176.86000001</v>
      </c>
      <c r="L54" s="28"/>
      <c r="M54" s="28">
        <f>M52</f>
        <v>1124821388.6099999</v>
      </c>
      <c r="N54" s="28"/>
      <c r="O54" s="28">
        <f>O52</f>
        <v>1074563814</v>
      </c>
      <c r="P54" s="28"/>
      <c r="Q54" s="29">
        <f>K54/$K$65</f>
        <v>0.68452873086968569</v>
      </c>
      <c r="R54" s="31"/>
      <c r="S54" s="29">
        <f>(K54-C54)/K54</f>
        <v>5.888470384284105E-2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815879.99</v>
      </c>
      <c r="D59" s="1"/>
      <c r="E59" s="7">
        <v>1890868.48</v>
      </c>
      <c r="F59" s="1"/>
      <c r="G59" s="7">
        <v>15838</v>
      </c>
      <c r="H59" s="7"/>
      <c r="I59" s="58">
        <f>C59/$C$65</f>
        <v>1.9540979629493033E-3</v>
      </c>
      <c r="J59" s="1"/>
      <c r="K59" s="7">
        <v>1639.35</v>
      </c>
      <c r="L59" s="1"/>
      <c r="M59" s="7">
        <v>4820834.5999999996</v>
      </c>
      <c r="N59" s="1"/>
      <c r="O59" s="7">
        <v>2472</v>
      </c>
      <c r="P59" s="1"/>
      <c r="Q59" s="58">
        <f>K59/$K$65</f>
        <v>4.2643849210802191E-6</v>
      </c>
      <c r="R59" s="56"/>
      <c r="S59" s="50">
        <f>(K59-C59)/K59</f>
        <v>-496.685052002318</v>
      </c>
    </row>
    <row r="60" spans="1:21" s="4" customFormat="1" ht="14.1" customHeight="1" x14ac:dyDescent="0.25">
      <c r="A60" s="43"/>
      <c r="B60" s="44"/>
      <c r="C60" s="71">
        <f>SUM(C59:C59)</f>
        <v>815879.99</v>
      </c>
      <c r="D60" s="7"/>
      <c r="E60" s="72">
        <f>SUM(E59:E59)</f>
        <v>1890868.48</v>
      </c>
      <c r="F60" s="7"/>
      <c r="G60" s="72">
        <f>SUM(G59:G59)</f>
        <v>15838</v>
      </c>
      <c r="H60" s="7"/>
      <c r="I60" s="73">
        <f>SUM(I59:I59)</f>
        <v>1.9540979629493033E-3</v>
      </c>
      <c r="J60" s="56"/>
      <c r="K60" s="72">
        <f>SUM(K59:K59)</f>
        <v>1639.35</v>
      </c>
      <c r="L60" s="7"/>
      <c r="M60" s="72">
        <f>SUM(M59:M59)</f>
        <v>4820834.5999999996</v>
      </c>
      <c r="N60" s="7"/>
      <c r="O60" s="72">
        <f>SUM(O59:O59)</f>
        <v>2472</v>
      </c>
      <c r="P60" s="7"/>
      <c r="Q60" s="78">
        <f>SUM(Q59:Q59)</f>
        <v>4.2643849210802191E-6</v>
      </c>
      <c r="R60" s="1"/>
      <c r="S60" s="74">
        <f>(K60-C60)/K60</f>
        <v>-496.685052002318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815879.99</v>
      </c>
      <c r="D62" s="63"/>
      <c r="E62" s="28">
        <f>E60</f>
        <v>1890868.48</v>
      </c>
      <c r="F62" s="28"/>
      <c r="G62" s="28">
        <f>G60</f>
        <v>15838</v>
      </c>
      <c r="H62" s="63"/>
      <c r="I62" s="62">
        <f>I60</f>
        <v>1.9540979629493033E-3</v>
      </c>
      <c r="J62" s="64"/>
      <c r="K62" s="28">
        <f>K60</f>
        <v>1639.35</v>
      </c>
      <c r="L62" s="63"/>
      <c r="M62" s="28">
        <f>M60</f>
        <v>4820834.5999999996</v>
      </c>
      <c r="N62" s="28"/>
      <c r="O62" s="28">
        <f>O60</f>
        <v>2472</v>
      </c>
      <c r="P62" s="63"/>
      <c r="Q62" s="62">
        <f>Q60</f>
        <v>4.2643849210802191E-6</v>
      </c>
      <c r="R62" s="31"/>
      <c r="S62" s="29">
        <f>(K62-C62)/K62</f>
        <v>-496.685052002318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417522563.07999998</v>
      </c>
      <c r="D65" s="66"/>
      <c r="E65" s="66">
        <f>E42+E54+E62</f>
        <v>2309893429.48</v>
      </c>
      <c r="F65" s="66"/>
      <c r="G65" s="66">
        <f>G42+G54+G62</f>
        <v>2251829028</v>
      </c>
      <c r="H65" s="66"/>
      <c r="I65" s="67">
        <f>I42+I54+I62</f>
        <v>1.0000000000000002</v>
      </c>
      <c r="J65" s="68"/>
      <c r="K65" s="66">
        <f>K42+K54+K62</f>
        <v>384428242.37</v>
      </c>
      <c r="L65" s="66"/>
      <c r="M65" s="66">
        <f>M42+M54+M62</f>
        <v>2540449170.6999998</v>
      </c>
      <c r="N65" s="66"/>
      <c r="O65" s="66">
        <f>O42+O54+O62</f>
        <v>2535905081</v>
      </c>
      <c r="P65" s="66"/>
      <c r="Q65" s="67">
        <f>Q42+Q54+Q62</f>
        <v>1.0000000000000002</v>
      </c>
      <c r="R65" s="31"/>
      <c r="S65" s="67">
        <f>(K65-C65)/K65</f>
        <v>-8.6087121242636858E-2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2025-09-09T20:54:55Z</cp:lastPrinted>
  <dcterms:created xsi:type="dcterms:W3CDTF">2009-02-19T19:53:26Z</dcterms:created>
  <dcterms:modified xsi:type="dcterms:W3CDTF">2025-09-09T20:54:58Z</dcterms:modified>
</cp:coreProperties>
</file>