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2025'!$A$9:$J$72</definedName>
    <definedName name="A_impresión_IM">#REF!</definedName>
    <definedName name="_xlnm.Print_Area" localSheetId="0">'MARZO 2025'!$A$2:$S$65</definedName>
    <definedName name="TOTALA" localSheetId="0">'MARZO 2025'!$E$65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O26" i="1" l="1"/>
  <c r="C17" i="1" l="1"/>
  <c r="E17" i="1"/>
  <c r="G17" i="1"/>
  <c r="S24" i="1" l="1"/>
  <c r="S49" i="1"/>
  <c r="S51" i="1" l="1"/>
  <c r="S50" i="1"/>
  <c r="S25" i="1"/>
  <c r="E26" i="1" l="1"/>
  <c r="S16" i="1"/>
  <c r="O60" i="1"/>
  <c r="O62" i="1" s="1"/>
  <c r="M60" i="1"/>
  <c r="M62" i="1" s="1"/>
  <c r="K60" i="1"/>
  <c r="K62" i="1" s="1"/>
  <c r="G60" i="1"/>
  <c r="G62" i="1" s="1"/>
  <c r="E60" i="1"/>
  <c r="E62" i="1" s="1"/>
  <c r="C60" i="1"/>
  <c r="C62" i="1" s="1"/>
  <c r="S59" i="1"/>
  <c r="C52" i="1"/>
  <c r="S8" i="1"/>
  <c r="K10" i="1"/>
  <c r="S14" i="1"/>
  <c r="S15" i="1"/>
  <c r="K17" i="1"/>
  <c r="M17" i="1"/>
  <c r="O17" i="1"/>
  <c r="S21" i="1"/>
  <c r="S22" i="1"/>
  <c r="S23" i="1"/>
  <c r="C26" i="1"/>
  <c r="G26" i="1"/>
  <c r="K26" i="1"/>
  <c r="M26" i="1"/>
  <c r="S29" i="1"/>
  <c r="S32" i="1"/>
  <c r="C33" i="1"/>
  <c r="E33" i="1"/>
  <c r="G33" i="1"/>
  <c r="K33" i="1"/>
  <c r="M33" i="1"/>
  <c r="O33" i="1"/>
  <c r="S36" i="1"/>
  <c r="S37" i="1"/>
  <c r="C40" i="1"/>
  <c r="E40" i="1"/>
  <c r="G40" i="1"/>
  <c r="K40" i="1"/>
  <c r="M40" i="1"/>
  <c r="O40" i="1"/>
  <c r="S47" i="1"/>
  <c r="S48" i="1"/>
  <c r="E52" i="1"/>
  <c r="E54" i="1" s="1"/>
  <c r="G52" i="1"/>
  <c r="G54" i="1" s="1"/>
  <c r="K52" i="1"/>
  <c r="K54" i="1" s="1"/>
  <c r="M52" i="1"/>
  <c r="M54" i="1" s="1"/>
  <c r="O52" i="1"/>
  <c r="O54" i="1" s="1"/>
  <c r="S17" i="1" l="1"/>
  <c r="S26" i="1"/>
  <c r="M42" i="1"/>
  <c r="M65" i="1" s="1"/>
  <c r="O42" i="1"/>
  <c r="O65" i="1" s="1"/>
  <c r="S52" i="1"/>
  <c r="S62" i="1"/>
  <c r="S60" i="1"/>
  <c r="C54" i="1"/>
  <c r="S54" i="1" s="1"/>
  <c r="S33" i="1"/>
  <c r="K42" i="1"/>
  <c r="K65" i="1" s="1"/>
  <c r="S40" i="1"/>
  <c r="G42" i="1"/>
  <c r="G65" i="1" s="1"/>
  <c r="C42" i="1"/>
  <c r="C65" i="1" s="1"/>
  <c r="E42" i="1"/>
  <c r="E65" i="1" s="1"/>
  <c r="I16" i="1" l="1"/>
  <c r="I15" i="1"/>
  <c r="I14" i="1"/>
  <c r="I24" i="1"/>
  <c r="S65" i="1"/>
  <c r="Q49" i="1"/>
  <c r="Q24" i="1"/>
  <c r="I25" i="1"/>
  <c r="I49" i="1"/>
  <c r="Q50" i="1"/>
  <c r="Q25" i="1"/>
  <c r="I59" i="1"/>
  <c r="I60" i="1" s="1"/>
  <c r="I62" i="1" s="1"/>
  <c r="Q29" i="1"/>
  <c r="Q23" i="1"/>
  <c r="Q21" i="1"/>
  <c r="Q36" i="1"/>
  <c r="Q37" i="1"/>
  <c r="Q30" i="1"/>
  <c r="Q31" i="1"/>
  <c r="Q38" i="1"/>
  <c r="Q14" i="1"/>
  <c r="Q59" i="1"/>
  <c r="Q60" i="1" s="1"/>
  <c r="Q62" i="1" s="1"/>
  <c r="Q39" i="1"/>
  <c r="Q42" i="1"/>
  <c r="Q47" i="1"/>
  <c r="Q15" i="1"/>
  <c r="Q20" i="1"/>
  <c r="Q51" i="1"/>
  <c r="Q32" i="1"/>
  <c r="Q54" i="1"/>
  <c r="Q22" i="1"/>
  <c r="Q48" i="1"/>
  <c r="Q16" i="1"/>
  <c r="I36" i="1"/>
  <c r="I21" i="1"/>
  <c r="I23" i="1"/>
  <c r="I31" i="1"/>
  <c r="I37" i="1"/>
  <c r="I29" i="1"/>
  <c r="I22" i="1"/>
  <c r="I48" i="1"/>
  <c r="I32" i="1"/>
  <c r="S42" i="1"/>
  <c r="I47" i="1"/>
  <c r="I39" i="1"/>
  <c r="I38" i="1"/>
  <c r="I30" i="1"/>
  <c r="I51" i="1"/>
  <c r="I20" i="1"/>
  <c r="I50" i="1"/>
  <c r="I40" i="1" l="1"/>
  <c r="I17" i="1"/>
  <c r="Q17" i="1"/>
  <c r="Q40" i="1"/>
  <c r="Q52" i="1"/>
  <c r="Q33" i="1"/>
  <c r="Q26" i="1"/>
  <c r="Q65" i="1"/>
  <c r="I52" i="1"/>
  <c r="I54" i="1" s="1"/>
  <c r="I33" i="1"/>
  <c r="I26" i="1"/>
  <c r="I42" i="1" l="1"/>
  <c r="I65" i="1" s="1"/>
</calcChain>
</file>

<file path=xl/sharedStrings.xml><?xml version="1.0" encoding="utf-8"?>
<sst xmlns="http://schemas.openxmlformats.org/spreadsheetml/2006/main" count="48" uniqueCount="45">
  <si>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</si>
  <si>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</si>
  <si>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</si>
  <si>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</si>
  <si>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</si>
  <si>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</si>
  <si>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</si>
  <si>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</si>
  <si>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</si>
  <si>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</si>
  <si>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</si>
  <si>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</si>
  <si>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</si>
  <si>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</si>
  <si>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</si>
  <si>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</si>
  <si>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</si>
  <si>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</si>
  <si>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</si>
  <si>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</si>
  <si>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</si>
  <si>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</si>
  <si>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</si>
  <si>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</si>
  <si>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</si>
  <si>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</si>
  <si>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</si>
  <si>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</si>
  <si>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</si>
  <si>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</si>
  <si>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</si>
  <si>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</si>
  <si>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</si>
  <si>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</si>
  <si>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</si>
  <si>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</si>
  <si>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</si>
  <si>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</si>
  <si>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</si>
  <si>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</si>
  <si>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</si>
  <si>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</si>
  <si>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CUS OPTATIVO</t>
  </si>
  <si>
    <t>COMPARATIVO MES NOVIEMBRE DE  2024 VS MES DE NOVIEMBRE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</si>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</sst>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15900"/>
          <a:ext cx="4797425" cy="1393825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7"/>
  <sheetViews>
    <sheetView showGridLines="0" tabSelected="1" zoomScale="75" workbookViewId="0">
      <selection activeCell="S65" sqref="S65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43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NOVIEMBRE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44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NOVIEMBRE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48751872.020000003</v>
      </c>
      <c r="D14" s="7"/>
      <c r="E14" s="7">
        <v>671263338.29999995</v>
      </c>
      <c r="F14" s="7"/>
      <c r="G14" s="7">
        <v>593968404</v>
      </c>
      <c r="H14" s="7"/>
      <c r="I14" s="58">
        <f t="shared" ref="I14:I15" si="0">C14/$C$65</f>
        <v>0.35845629072913365</v>
      </c>
      <c r="J14" s="57"/>
      <c r="K14" s="7">
        <v>43412780.259999998</v>
      </c>
      <c r="L14" s="7"/>
      <c r="M14" s="7">
        <v>770882777.15999997</v>
      </c>
      <c r="N14" s="7"/>
      <c r="O14" s="7">
        <v>744196478</v>
      </c>
      <c r="P14" s="7"/>
      <c r="Q14" s="58">
        <f>K14/$K$65</f>
        <v>0.15337358186729108</v>
      </c>
      <c r="R14" s="61"/>
      <c r="S14" s="50">
        <f>(K14-C14)/K14</f>
        <v>-0.12298433152689323</v>
      </c>
    </row>
    <row r="15" spans="1:19" ht="14.1" customHeight="1" x14ac:dyDescent="0.25">
      <c r="A15" s="39" t="s">
        <v>6</v>
      </c>
      <c r="B15" s="40"/>
      <c r="C15" s="7">
        <v>10457439</v>
      </c>
      <c r="D15" s="7"/>
      <c r="E15" s="7">
        <v>879071688.33000004</v>
      </c>
      <c r="F15" s="7"/>
      <c r="G15" s="7">
        <v>835629181</v>
      </c>
      <c r="H15" s="7"/>
      <c r="I15" s="58">
        <f t="shared" si="0"/>
        <v>7.6890068814760154E-2</v>
      </c>
      <c r="J15" s="57"/>
      <c r="K15" s="7">
        <v>16311421.369999999</v>
      </c>
      <c r="L15" s="7"/>
      <c r="M15" s="7">
        <v>1043324611.3200001</v>
      </c>
      <c r="N15" s="7"/>
      <c r="O15" s="7">
        <v>943587541</v>
      </c>
      <c r="P15" s="7"/>
      <c r="Q15" s="58">
        <f>K15/$K$65</f>
        <v>5.762683490623266E-2</v>
      </c>
      <c r="R15" s="61"/>
      <c r="S15" s="50">
        <f>(K15-C15)/K15</f>
        <v>0.35888855037284834</v>
      </c>
    </row>
    <row r="16" spans="1:19" ht="14.1" customHeight="1" x14ac:dyDescent="0.25">
      <c r="A16" s="39" t="s">
        <v>7</v>
      </c>
      <c r="B16" s="40"/>
      <c r="C16" s="7">
        <v>923527.36</v>
      </c>
      <c r="D16" s="7"/>
      <c r="E16" s="7">
        <v>3669116.59</v>
      </c>
      <c r="F16" s="7"/>
      <c r="G16" s="7">
        <v>2170687</v>
      </c>
      <c r="H16" s="7"/>
      <c r="I16" s="59">
        <f>C16/$C$65</f>
        <v>6.7903893355451342E-3</v>
      </c>
      <c r="J16" s="57"/>
      <c r="K16" s="7">
        <v>630753.34</v>
      </c>
      <c r="L16" s="7"/>
      <c r="M16" s="7">
        <v>3018826.4</v>
      </c>
      <c r="N16" s="7"/>
      <c r="O16" s="7">
        <v>2986782</v>
      </c>
      <c r="P16" s="7"/>
      <c r="Q16" s="58">
        <f>K16/$K$65</f>
        <v>2.2283967636068025E-3</v>
      </c>
      <c r="R16" s="61"/>
      <c r="S16" s="50">
        <f>(K16-C16)/K16</f>
        <v>-0.4641656277238263</v>
      </c>
    </row>
    <row r="17" spans="1:19" ht="14.1" customHeight="1" x14ac:dyDescent="0.25">
      <c r="A17" s="34"/>
      <c r="B17" s="40"/>
      <c r="C17" s="71">
        <f>SUM(C14:C16)</f>
        <v>60132838.380000003</v>
      </c>
      <c r="D17" s="10"/>
      <c r="E17" s="72">
        <f>SUM(E14:E16)</f>
        <v>1554004143.22</v>
      </c>
      <c r="F17" s="7"/>
      <c r="G17" s="72">
        <f>SUM(G14:G16)</f>
        <v>1431768272</v>
      </c>
      <c r="H17" s="7"/>
      <c r="I17" s="73">
        <f>SUM(I14:I16)</f>
        <v>0.44213674887943893</v>
      </c>
      <c r="J17" s="57"/>
      <c r="K17" s="72">
        <f>SUM(K14:K16)</f>
        <v>60354954.969999999</v>
      </c>
      <c r="L17" s="10"/>
      <c r="M17" s="72">
        <f>SUM(M14:M16)</f>
        <v>1817226214.8800001</v>
      </c>
      <c r="N17" s="7"/>
      <c r="O17" s="72">
        <f>SUM(O14:O16)</f>
        <v>1690770801</v>
      </c>
      <c r="P17" s="7"/>
      <c r="Q17" s="73">
        <f>SUM(Q14:Q16)</f>
        <v>0.21322881353713055</v>
      </c>
      <c r="R17" s="61"/>
      <c r="S17" s="74">
        <f>(K17-C17)/K17</f>
        <v>3.6801715801196649E-3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0</v>
      </c>
      <c r="D20" s="7"/>
      <c r="E20" s="7">
        <v>33466539.5</v>
      </c>
      <c r="F20" s="7"/>
      <c r="G20" s="7">
        <v>45125266</v>
      </c>
      <c r="H20" s="7"/>
      <c r="I20" s="58">
        <f t="shared" ref="I20:I25" si="1">C20/$C$65</f>
        <v>0</v>
      </c>
      <c r="J20" s="57"/>
      <c r="K20" s="7">
        <v>0</v>
      </c>
      <c r="L20" s="7"/>
      <c r="M20" s="7">
        <v>11836935.279999999</v>
      </c>
      <c r="N20" s="7"/>
      <c r="O20" s="7">
        <v>40901298</v>
      </c>
      <c r="P20" s="4"/>
      <c r="Q20" s="58">
        <f t="shared" ref="Q20:Q25" si="2">K20/$K$65</f>
        <v>0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226359.79</v>
      </c>
      <c r="D21" s="7"/>
      <c r="E21" s="7">
        <v>31496352.870000001</v>
      </c>
      <c r="F21" s="7"/>
      <c r="G21" s="7">
        <v>21074003</v>
      </c>
      <c r="H21" s="7"/>
      <c r="I21" s="58">
        <f t="shared" si="1"/>
        <v>1.6643482051384338E-3</v>
      </c>
      <c r="J21" s="57"/>
      <c r="K21" s="7">
        <v>3028980.34</v>
      </c>
      <c r="L21" s="7"/>
      <c r="M21" s="7">
        <v>33165555.75</v>
      </c>
      <c r="N21" s="7"/>
      <c r="O21" s="7">
        <v>45033472</v>
      </c>
      <c r="P21" s="7"/>
      <c r="Q21" s="58">
        <f t="shared" si="2"/>
        <v>1.0701124446974205E-2</v>
      </c>
      <c r="R21" s="61"/>
      <c r="S21" s="50">
        <f t="shared" ref="S21:S26" si="3">(K21-C21)/K21</f>
        <v>0.92526864997743763</v>
      </c>
    </row>
    <row r="22" spans="1:19" s="4" customFormat="1" ht="14.1" customHeight="1" x14ac:dyDescent="0.25">
      <c r="A22" s="39" t="s">
        <v>10</v>
      </c>
      <c r="B22" s="40"/>
      <c r="C22" s="7">
        <v>4422166.75</v>
      </c>
      <c r="D22" s="7"/>
      <c r="E22" s="7">
        <v>43228108.43</v>
      </c>
      <c r="F22" s="7"/>
      <c r="G22" s="7">
        <v>38116454</v>
      </c>
      <c r="H22" s="7"/>
      <c r="I22" s="58">
        <f t="shared" si="1"/>
        <v>3.2514720450948296E-2</v>
      </c>
      <c r="J22" s="57"/>
      <c r="K22" s="7">
        <v>6855909.4500000002</v>
      </c>
      <c r="L22" s="7"/>
      <c r="M22" s="7">
        <v>63317760.899999999</v>
      </c>
      <c r="N22" s="7"/>
      <c r="O22" s="7">
        <v>46587811</v>
      </c>
      <c r="P22" s="7"/>
      <c r="Q22" s="58">
        <f t="shared" si="2"/>
        <v>2.4221332589315019E-2</v>
      </c>
      <c r="R22" s="61"/>
      <c r="S22" s="50">
        <f t="shared" si="3"/>
        <v>0.35498466217344804</v>
      </c>
    </row>
    <row r="23" spans="1:19" s="4" customFormat="1" ht="14.1" customHeight="1" x14ac:dyDescent="0.25">
      <c r="A23" s="41" t="s">
        <v>9</v>
      </c>
      <c r="B23" s="40"/>
      <c r="C23" s="7">
        <v>601203.5</v>
      </c>
      <c r="D23" s="7"/>
      <c r="E23" s="7">
        <v>17011954.75</v>
      </c>
      <c r="F23" s="7"/>
      <c r="G23" s="7">
        <v>16102670</v>
      </c>
      <c r="H23" s="7"/>
      <c r="I23" s="58">
        <f t="shared" si="1"/>
        <v>4.4204492597733208E-3</v>
      </c>
      <c r="J23" s="57"/>
      <c r="K23" s="7">
        <v>67824.800000000003</v>
      </c>
      <c r="L23" s="7"/>
      <c r="M23" s="7">
        <v>16573007.640000001</v>
      </c>
      <c r="N23" s="7"/>
      <c r="O23" s="7">
        <v>17612009</v>
      </c>
      <c r="P23" s="7"/>
      <c r="Q23" s="58">
        <f t="shared" si="2"/>
        <v>2.3961912720474644E-4</v>
      </c>
      <c r="R23" s="61"/>
      <c r="S23" s="50">
        <f t="shared" si="3"/>
        <v>-7.864065946379494</v>
      </c>
    </row>
    <row r="24" spans="1:19" s="4" customFormat="1" ht="14.1" customHeight="1" x14ac:dyDescent="0.25">
      <c r="A24" s="42" t="s">
        <v>20</v>
      </c>
      <c r="B24" s="40"/>
      <c r="C24" s="7">
        <v>1087139.01</v>
      </c>
      <c r="D24" s="7"/>
      <c r="E24" s="7">
        <v>18106806.27</v>
      </c>
      <c r="F24" s="7"/>
      <c r="G24" s="7">
        <v>20056112</v>
      </c>
      <c r="H24" s="7"/>
      <c r="I24" s="58">
        <f t="shared" si="1"/>
        <v>7.993371349343777E-3</v>
      </c>
      <c r="J24" s="57"/>
      <c r="K24" s="7">
        <v>1919891.52</v>
      </c>
      <c r="L24" s="7"/>
      <c r="M24" s="7">
        <v>26373790.309999999</v>
      </c>
      <c r="N24" s="7"/>
      <c r="O24" s="7">
        <v>18827243</v>
      </c>
      <c r="P24" s="7"/>
      <c r="Q24" s="58">
        <f t="shared" si="2"/>
        <v>6.7828099802755629E-3</v>
      </c>
      <c r="R24" s="61"/>
      <c r="S24" s="50">
        <f t="shared" ref="S24" si="4">(K24-C24)/K24</f>
        <v>0.43374977248714552</v>
      </c>
    </row>
    <row r="25" spans="1:19" s="4" customFormat="1" ht="14.1" customHeight="1" x14ac:dyDescent="0.25">
      <c r="A25" s="42" t="s">
        <v>42</v>
      </c>
      <c r="B25" s="40"/>
      <c r="C25" s="7">
        <v>0</v>
      </c>
      <c r="D25" s="7"/>
      <c r="E25" s="7">
        <v>0</v>
      </c>
      <c r="F25" s="7"/>
      <c r="G25" s="7">
        <v>0</v>
      </c>
      <c r="H25" s="7"/>
      <c r="I25" s="58">
        <f t="shared" si="1"/>
        <v>0</v>
      </c>
      <c r="J25" s="57"/>
      <c r="K25" s="7">
        <v>20837303.66</v>
      </c>
      <c r="L25" s="7"/>
      <c r="M25" s="7">
        <v>34433945.060000002</v>
      </c>
      <c r="N25" s="7"/>
      <c r="O25" s="7">
        <v>0</v>
      </c>
      <c r="P25" s="7"/>
      <c r="Q25" s="58">
        <f t="shared" si="2"/>
        <v>7.3616383923129428E-2</v>
      </c>
      <c r="R25" s="61"/>
      <c r="S25" s="50">
        <f t="shared" si="3"/>
        <v>1</v>
      </c>
    </row>
    <row r="26" spans="1:19" s="4" customFormat="1" ht="14.1" customHeight="1" x14ac:dyDescent="0.25">
      <c r="A26" s="39"/>
      <c r="B26" s="40"/>
      <c r="C26" s="72">
        <f>SUM(C20:C25)</f>
        <v>6336869.0499999998</v>
      </c>
      <c r="D26" s="7"/>
      <c r="E26" s="72">
        <f>SUM(E20:E25)</f>
        <v>143309761.82000002</v>
      </c>
      <c r="F26" s="7"/>
      <c r="G26" s="72">
        <f>SUM(G20:G25)</f>
        <v>140474505</v>
      </c>
      <c r="H26" s="7"/>
      <c r="I26" s="73">
        <f>SUM(I20:I25)</f>
        <v>4.659288926520383E-2</v>
      </c>
      <c r="J26" s="57"/>
      <c r="K26" s="72">
        <f>SUM(K20:K25)</f>
        <v>32709909.77</v>
      </c>
      <c r="L26" s="7"/>
      <c r="M26" s="72">
        <f>SUM(M20:M25)</f>
        <v>185700994.94</v>
      </c>
      <c r="N26" s="7"/>
      <c r="O26" s="72">
        <f>SUM(O20:O25)</f>
        <v>168961833</v>
      </c>
      <c r="P26" s="7"/>
      <c r="Q26" s="73">
        <f>SUM(Q21:Q25)</f>
        <v>0.11556127006689895</v>
      </c>
      <c r="R26" s="61"/>
      <c r="S26" s="74">
        <f t="shared" si="3"/>
        <v>0.8062706655396561</v>
      </c>
    </row>
    <row r="27" spans="1:19" s="4" customFormat="1" ht="14.1" customHeight="1" x14ac:dyDescent="0.25">
      <c r="A27" s="39"/>
      <c r="B27" s="40"/>
      <c r="H27" s="7"/>
      <c r="I27" s="50"/>
      <c r="J27" s="57"/>
      <c r="Q27" s="55"/>
      <c r="R27" s="61"/>
      <c r="S27" s="50"/>
    </row>
    <row r="28" spans="1:19" ht="14.1" customHeight="1" x14ac:dyDescent="0.25">
      <c r="A28" s="37" t="s">
        <v>23</v>
      </c>
      <c r="B28" s="40"/>
      <c r="C28" s="4"/>
      <c r="D28" s="4"/>
      <c r="E28" s="4"/>
      <c r="F28" s="4"/>
      <c r="G28" s="4"/>
      <c r="H28" s="7"/>
      <c r="I28" s="50"/>
      <c r="J28" s="57"/>
      <c r="K28" s="4"/>
      <c r="L28" s="4"/>
      <c r="M28" s="4"/>
      <c r="N28" s="4"/>
      <c r="O28" s="4"/>
      <c r="P28" s="4"/>
      <c r="Q28" s="55"/>
      <c r="R28" s="61"/>
      <c r="S28" s="50"/>
    </row>
    <row r="29" spans="1:19" ht="14.1" customHeight="1" x14ac:dyDescent="0.25">
      <c r="A29" s="39" t="s">
        <v>24</v>
      </c>
      <c r="B29" s="40"/>
      <c r="C29" s="7">
        <v>647268.77</v>
      </c>
      <c r="D29" s="7"/>
      <c r="E29" s="7">
        <v>13843968.16</v>
      </c>
      <c r="F29" s="7"/>
      <c r="G29" s="7">
        <v>11132843</v>
      </c>
      <c r="H29" s="7"/>
      <c r="I29" s="58">
        <f>C29/$C$65</f>
        <v>4.7591518599291059E-3</v>
      </c>
      <c r="J29" s="57"/>
      <c r="K29" s="7">
        <v>2154375.35</v>
      </c>
      <c r="L29" s="7"/>
      <c r="M29" s="7">
        <v>17828867</v>
      </c>
      <c r="N29" s="7"/>
      <c r="O29" s="7">
        <v>15460343</v>
      </c>
      <c r="P29" s="7"/>
      <c r="Q29" s="58">
        <f>K29/$K$65</f>
        <v>7.6112209846312872E-3</v>
      </c>
      <c r="R29" s="61"/>
      <c r="S29" s="50">
        <f>(K29-C29)/K29</f>
        <v>0.69955617529693703</v>
      </c>
    </row>
    <row r="30" spans="1:19" ht="14.1" customHeight="1" x14ac:dyDescent="0.25">
      <c r="A30" s="39" t="s">
        <v>37</v>
      </c>
      <c r="B30" s="40"/>
      <c r="C30" s="7">
        <v>0</v>
      </c>
      <c r="D30" s="7"/>
      <c r="E30" s="7">
        <v>21791161.559999999</v>
      </c>
      <c r="F30" s="7"/>
      <c r="G30" s="7">
        <v>8150036</v>
      </c>
      <c r="H30" s="7"/>
      <c r="I30" s="58">
        <f>C30/$C$65</f>
        <v>0</v>
      </c>
      <c r="J30" s="57"/>
      <c r="K30" s="7">
        <v>0</v>
      </c>
      <c r="L30" s="7"/>
      <c r="M30" s="7">
        <v>302465.76</v>
      </c>
      <c r="N30" s="7"/>
      <c r="O30" s="7">
        <v>2622850</v>
      </c>
      <c r="P30" s="7"/>
      <c r="Q30" s="58">
        <f>K30/$K$65</f>
        <v>0</v>
      </c>
      <c r="R30" s="61"/>
      <c r="S30" s="50">
        <v>0</v>
      </c>
    </row>
    <row r="31" spans="1:19" ht="14.1" customHeight="1" x14ac:dyDescent="0.25">
      <c r="A31" s="39" t="s">
        <v>11</v>
      </c>
      <c r="B31" s="40"/>
      <c r="C31" s="7">
        <v>0</v>
      </c>
      <c r="D31" s="7"/>
      <c r="E31" s="7">
        <v>0</v>
      </c>
      <c r="F31" s="7"/>
      <c r="G31" s="7">
        <v>194445594</v>
      </c>
      <c r="H31" s="7"/>
      <c r="I31" s="58">
        <f>C31/$C$65</f>
        <v>0</v>
      </c>
      <c r="J31" s="57"/>
      <c r="K31" s="7">
        <v>0</v>
      </c>
      <c r="L31" s="7"/>
      <c r="M31" s="7">
        <v>0</v>
      </c>
      <c r="N31" s="7"/>
      <c r="O31" s="7">
        <v>215801847</v>
      </c>
      <c r="P31" s="7"/>
      <c r="Q31" s="58">
        <f>K31/$K$65</f>
        <v>0</v>
      </c>
      <c r="R31" s="61"/>
      <c r="S31" s="50">
        <v>0</v>
      </c>
    </row>
    <row r="32" spans="1:19" ht="14.1" customHeight="1" x14ac:dyDescent="0.25">
      <c r="A32" s="39" t="s">
        <v>12</v>
      </c>
      <c r="B32" s="40"/>
      <c r="C32" s="8">
        <v>479120.09</v>
      </c>
      <c r="D32" s="7"/>
      <c r="E32" s="8">
        <v>6269935.9699999997</v>
      </c>
      <c r="F32" s="7"/>
      <c r="G32" s="8">
        <v>5380569</v>
      </c>
      <c r="H32" s="7"/>
      <c r="I32" s="59">
        <f>C32/$C$65</f>
        <v>3.5228105744278385E-3</v>
      </c>
      <c r="J32" s="57"/>
      <c r="K32" s="8">
        <v>979756.8</v>
      </c>
      <c r="L32" s="7"/>
      <c r="M32" s="8">
        <v>14590656.300000001</v>
      </c>
      <c r="N32" s="7"/>
      <c r="O32" s="8">
        <v>14390153</v>
      </c>
      <c r="P32" s="7"/>
      <c r="Q32" s="59">
        <f>K32/$K$65</f>
        <v>3.4613956736903803E-3</v>
      </c>
      <c r="R32" s="61"/>
      <c r="S32" s="51">
        <f>(K32-C32)/K32</f>
        <v>0.51098059232658555</v>
      </c>
    </row>
    <row r="33" spans="1:21" s="4" customFormat="1" ht="14.1" customHeight="1" x14ac:dyDescent="0.25">
      <c r="A33" s="41"/>
      <c r="B33" s="40"/>
      <c r="C33" s="7">
        <f>SUM(C29:D32)</f>
        <v>1126388.8600000001</v>
      </c>
      <c r="D33" s="7"/>
      <c r="E33" s="7">
        <f>SUM(E29:E32)</f>
        <v>41905065.689999998</v>
      </c>
      <c r="F33" s="7"/>
      <c r="G33" s="7">
        <f>SUM(G29:G32)</f>
        <v>219109042</v>
      </c>
      <c r="H33" s="7"/>
      <c r="I33" s="58">
        <f>SUM(I29:I32)</f>
        <v>8.2819624343569449E-3</v>
      </c>
      <c r="J33" s="57"/>
      <c r="K33" s="7">
        <f>SUM(K29:L32)</f>
        <v>3134132.1500000004</v>
      </c>
      <c r="L33" s="7"/>
      <c r="M33" s="7">
        <f>SUM(M29:M32)</f>
        <v>32721989.060000002</v>
      </c>
      <c r="N33" s="7"/>
      <c r="O33" s="7">
        <f>SUM(O29:O32)</f>
        <v>248275193</v>
      </c>
      <c r="P33" s="7"/>
      <c r="Q33" s="58">
        <f>SUM(Q29:Q32)</f>
        <v>1.1072616658321668E-2</v>
      </c>
      <c r="R33" s="61"/>
      <c r="S33" s="50">
        <f>(K33-C33)/K33</f>
        <v>0.64060581810502149</v>
      </c>
    </row>
    <row r="34" spans="1:21" ht="14.1" customHeight="1" x14ac:dyDescent="0.25">
      <c r="A34" s="34"/>
      <c r="B34" s="35"/>
      <c r="C34" s="4"/>
      <c r="D34" s="4"/>
      <c r="E34" s="4"/>
      <c r="F34" s="4"/>
      <c r="G34" s="4"/>
      <c r="H34" s="10"/>
      <c r="I34" s="48"/>
      <c r="J34" s="57"/>
      <c r="K34" s="4"/>
      <c r="L34" s="4"/>
      <c r="M34" s="4"/>
      <c r="N34" s="4"/>
      <c r="O34" s="4"/>
      <c r="P34" s="4"/>
      <c r="Q34" s="55"/>
      <c r="R34" s="61"/>
      <c r="S34" s="48"/>
    </row>
    <row r="35" spans="1:21" ht="14.1" customHeight="1" x14ac:dyDescent="0.25">
      <c r="A35" s="37" t="s">
        <v>25</v>
      </c>
      <c r="B35" s="40"/>
      <c r="C35" s="4"/>
      <c r="D35" s="4"/>
      <c r="E35" s="4"/>
      <c r="F35" s="4"/>
      <c r="G35" s="4"/>
      <c r="H35" s="7"/>
      <c r="I35" s="50"/>
      <c r="J35" s="57"/>
      <c r="K35" s="4"/>
      <c r="L35" s="4"/>
      <c r="M35" s="4"/>
      <c r="N35" s="4"/>
      <c r="O35" s="4"/>
      <c r="P35" s="4"/>
      <c r="Q35" s="55"/>
      <c r="R35" s="61"/>
      <c r="S35" s="50"/>
    </row>
    <row r="36" spans="1:21" ht="14.1" customHeight="1" x14ac:dyDescent="0.25">
      <c r="A36" s="39" t="s">
        <v>21</v>
      </c>
      <c r="B36" s="40"/>
      <c r="C36" s="7">
        <v>1255629.51</v>
      </c>
      <c r="D36" s="7"/>
      <c r="E36" s="7">
        <v>-9694701.9900000002</v>
      </c>
      <c r="F36" s="7"/>
      <c r="G36" s="7">
        <v>34674220</v>
      </c>
      <c r="H36" s="7"/>
      <c r="I36" s="58">
        <f>C36/$C$65</f>
        <v>9.2322259235500751E-3</v>
      </c>
      <c r="J36" s="57"/>
      <c r="K36" s="7">
        <v>8673385.2200000007</v>
      </c>
      <c r="L36" s="7"/>
      <c r="M36" s="7">
        <v>57706991.479999997</v>
      </c>
      <c r="N36" s="7"/>
      <c r="O36" s="7">
        <v>70165376</v>
      </c>
      <c r="P36" s="7"/>
      <c r="Q36" s="58">
        <f>K36/$K$65</f>
        <v>3.0642316620571645E-2</v>
      </c>
      <c r="R36" s="61"/>
      <c r="S36" s="50">
        <f>(K36-C36)/K36</f>
        <v>0.85523189871647376</v>
      </c>
    </row>
    <row r="37" spans="1:21" ht="14.1" customHeight="1" x14ac:dyDescent="0.25">
      <c r="A37" s="39" t="s">
        <v>14</v>
      </c>
      <c r="B37" s="40"/>
      <c r="C37" s="7">
        <v>1064489.54</v>
      </c>
      <c r="D37" s="7"/>
      <c r="E37" s="7">
        <v>12226984.41</v>
      </c>
      <c r="F37" s="7"/>
      <c r="G37" s="7">
        <v>12668800</v>
      </c>
      <c r="H37" s="7"/>
      <c r="I37" s="70">
        <f>C37/$C$65</f>
        <v>7.8268373339966304E-3</v>
      </c>
      <c r="J37" s="57"/>
      <c r="K37" s="7">
        <v>4218052.43</v>
      </c>
      <c r="L37" s="7"/>
      <c r="M37" s="7">
        <v>35532697.920000002</v>
      </c>
      <c r="N37" s="7"/>
      <c r="O37" s="7">
        <v>33809270</v>
      </c>
      <c r="P37" s="7"/>
      <c r="Q37" s="58">
        <f>K37/$K$65</f>
        <v>1.4902012859314877E-2</v>
      </c>
      <c r="R37" s="61"/>
      <c r="S37" s="50">
        <f>(K37-C37)/K37</f>
        <v>0.74763482491847544</v>
      </c>
    </row>
    <row r="38" spans="1:21" ht="14.1" customHeight="1" x14ac:dyDescent="0.25">
      <c r="A38" s="39" t="s">
        <v>13</v>
      </c>
      <c r="B38" s="40"/>
      <c r="C38" s="7">
        <v>7000000</v>
      </c>
      <c r="D38" s="7"/>
      <c r="E38" s="7">
        <v>14317428.09</v>
      </c>
      <c r="F38" s="7"/>
      <c r="G38" s="7">
        <v>344024</v>
      </c>
      <c r="H38" s="7"/>
      <c r="I38" s="58">
        <f>C38/$C$65</f>
        <v>5.146867045586602E-2</v>
      </c>
      <c r="J38" s="57"/>
      <c r="K38" s="7">
        <v>5953.53</v>
      </c>
      <c r="L38" s="7"/>
      <c r="M38" s="7">
        <v>4871222.38</v>
      </c>
      <c r="N38" s="7"/>
      <c r="O38" s="7">
        <v>0</v>
      </c>
      <c r="P38" s="7"/>
      <c r="Q38" s="58">
        <f>K38/$K$65</f>
        <v>2.1033304372254309E-5</v>
      </c>
      <c r="R38" s="61"/>
      <c r="S38" s="50">
        <v>0</v>
      </c>
    </row>
    <row r="39" spans="1:21" ht="14.1" customHeight="1" x14ac:dyDescent="0.25">
      <c r="A39" s="39" t="s">
        <v>40</v>
      </c>
      <c r="B39" s="40"/>
      <c r="C39" s="7">
        <v>0</v>
      </c>
      <c r="D39" s="7"/>
      <c r="E39" s="7">
        <v>0</v>
      </c>
      <c r="F39" s="7"/>
      <c r="G39" s="7">
        <v>0</v>
      </c>
      <c r="H39" s="7"/>
      <c r="I39" s="58">
        <f>C39/$C$65</f>
        <v>0</v>
      </c>
      <c r="J39" s="57"/>
      <c r="K39" s="7">
        <v>0</v>
      </c>
      <c r="L39" s="7"/>
      <c r="M39" s="7">
        <v>4827649.0599999996</v>
      </c>
      <c r="N39" s="7"/>
      <c r="O39" s="7">
        <v>0</v>
      </c>
      <c r="P39" s="7"/>
      <c r="Q39" s="58">
        <f>K39/$K$65</f>
        <v>0</v>
      </c>
      <c r="R39" s="61"/>
      <c r="S39" s="50">
        <v>0</v>
      </c>
    </row>
    <row r="40" spans="1:21" ht="14.1" customHeight="1" x14ac:dyDescent="0.25">
      <c r="A40" s="39"/>
      <c r="B40" s="40"/>
      <c r="C40" s="72">
        <f>SUM(C36:C39)</f>
        <v>9320119.0500000007</v>
      </c>
      <c r="D40" s="7"/>
      <c r="E40" s="72">
        <f>SUM(E36:E39)</f>
        <v>16849710.509999998</v>
      </c>
      <c r="F40" s="7"/>
      <c r="G40" s="72">
        <f>SUM(G36:G39)</f>
        <v>47687044</v>
      </c>
      <c r="H40" s="7"/>
      <c r="I40" s="73">
        <f>SUM(I36:I39)</f>
        <v>6.8527733713412725E-2</v>
      </c>
      <c r="J40" s="57"/>
      <c r="K40" s="72">
        <f>SUM(K36:K39)</f>
        <v>12897391.18</v>
      </c>
      <c r="L40" s="7"/>
      <c r="M40" s="72">
        <f>SUM(M36:M39)</f>
        <v>102938560.84</v>
      </c>
      <c r="N40" s="7"/>
      <c r="O40" s="72">
        <f>SUM(O36:O39)</f>
        <v>103974646</v>
      </c>
      <c r="P40" s="7"/>
      <c r="Q40" s="73">
        <f>SUM(Q36:Q39)</f>
        <v>4.5565362784258774E-2</v>
      </c>
      <c r="R40" s="61"/>
      <c r="S40" s="74">
        <f>(K40-C40)/K40</f>
        <v>0.27736400951746576</v>
      </c>
    </row>
    <row r="41" spans="1:21" ht="14.1" customHeight="1" thickBot="1" x14ac:dyDescent="0.3">
      <c r="A41" s="75"/>
      <c r="B41" s="76"/>
      <c r="C41" s="7"/>
      <c r="D41" s="7"/>
      <c r="E41" s="7"/>
      <c r="F41" s="7"/>
      <c r="G41" s="7"/>
      <c r="H41" s="7"/>
      <c r="I41" s="50"/>
      <c r="J41" s="57"/>
      <c r="K41" s="4"/>
      <c r="L41" s="4"/>
      <c r="M41" s="4"/>
      <c r="N41" s="4"/>
      <c r="O41" s="4"/>
      <c r="P41" s="4"/>
      <c r="Q41" s="55"/>
      <c r="R41" s="61"/>
      <c r="S41" s="50"/>
    </row>
    <row r="42" spans="1:21" s="1" customFormat="1" ht="14.1" customHeight="1" thickBot="1" x14ac:dyDescent="0.3">
      <c r="A42" s="69" t="s">
        <v>18</v>
      </c>
      <c r="B42" s="26"/>
      <c r="C42" s="27">
        <f>C17+C26+C33+C40</f>
        <v>76916215.340000004</v>
      </c>
      <c r="D42" s="28"/>
      <c r="E42" s="28">
        <f>E17+E26+E33+E40</f>
        <v>1756068681.24</v>
      </c>
      <c r="F42" s="28"/>
      <c r="G42" s="28">
        <f>G17+G26+G33+G40</f>
        <v>1839038863</v>
      </c>
      <c r="H42" s="28"/>
      <c r="I42" s="62">
        <f>I17+I26+I33+I40</f>
        <v>0.56553933429241243</v>
      </c>
      <c r="J42" s="30"/>
      <c r="K42" s="28">
        <f>K17+K26+K33+K40</f>
        <v>109096388.06999999</v>
      </c>
      <c r="L42" s="28"/>
      <c r="M42" s="28">
        <f>M17+M26+M33+M40</f>
        <v>2138587759.72</v>
      </c>
      <c r="N42" s="28"/>
      <c r="O42" s="28">
        <f>O17+O26+O33+O40</f>
        <v>2211982473</v>
      </c>
      <c r="P42" s="28"/>
      <c r="Q42" s="29">
        <f>K42/$K$65</f>
        <v>0.38542806304660993</v>
      </c>
      <c r="R42" s="31"/>
      <c r="S42" s="29">
        <f>(K42-C42)/K42</f>
        <v>0.29497010212063196</v>
      </c>
      <c r="U42"/>
    </row>
    <row r="43" spans="1:21" s="4" customFormat="1" ht="14.1" customHeight="1" thickBot="1" x14ac:dyDescent="0.3">
      <c r="A43" s="41"/>
      <c r="B43" s="40"/>
      <c r="C43" s="49"/>
      <c r="D43" s="7"/>
      <c r="E43" s="7"/>
      <c r="F43" s="7"/>
      <c r="G43" s="7"/>
      <c r="H43" s="7"/>
      <c r="I43" s="50"/>
      <c r="J43" s="57"/>
      <c r="Q43" s="55"/>
      <c r="R43" s="61"/>
      <c r="S43" s="50"/>
    </row>
    <row r="44" spans="1:21" s="4" customFormat="1" ht="36" customHeight="1" thickBot="1" x14ac:dyDescent="0.3">
      <c r="A44" s="118" t="s">
        <v>27</v>
      </c>
      <c r="B44" s="119"/>
      <c r="C44" s="120"/>
      <c r="D44" s="121"/>
      <c r="E44" s="121"/>
      <c r="F44" s="121"/>
      <c r="G44" s="121"/>
      <c r="H44" s="121"/>
      <c r="I44" s="122"/>
      <c r="J44" s="123"/>
      <c r="K44" s="121"/>
      <c r="L44" s="121"/>
      <c r="M44" s="121"/>
      <c r="N44" s="121"/>
      <c r="O44" s="121"/>
      <c r="P44" s="121"/>
      <c r="Q44" s="122"/>
      <c r="R44" s="124"/>
      <c r="S44" s="122"/>
    </row>
    <row r="45" spans="1:21" s="4" customFormat="1" ht="14.1" customHeight="1" x14ac:dyDescent="0.25">
      <c r="A45" s="41"/>
      <c r="B45" s="40"/>
      <c r="C45" s="49"/>
      <c r="D45" s="7"/>
      <c r="E45" s="7"/>
      <c r="F45" s="7"/>
      <c r="G45" s="7"/>
      <c r="H45" s="7"/>
      <c r="I45" s="50"/>
      <c r="J45" s="57"/>
      <c r="Q45" s="55"/>
      <c r="R45" s="61"/>
      <c r="S45" s="50"/>
    </row>
    <row r="46" spans="1:21" ht="14.1" customHeight="1" x14ac:dyDescent="0.25">
      <c r="A46" s="37" t="s">
        <v>15</v>
      </c>
      <c r="B46" s="40"/>
      <c r="C46" s="49"/>
      <c r="D46" s="7"/>
      <c r="E46" s="7"/>
      <c r="F46" s="7"/>
      <c r="G46" s="7"/>
      <c r="H46" s="7"/>
      <c r="I46" s="50"/>
      <c r="J46" s="57"/>
      <c r="K46" s="4"/>
      <c r="L46" s="4"/>
      <c r="M46" s="4"/>
      <c r="N46" s="4"/>
      <c r="O46" s="4"/>
      <c r="P46" s="4"/>
      <c r="Q46" s="55"/>
      <c r="R46" s="61"/>
      <c r="S46" s="50"/>
    </row>
    <row r="47" spans="1:21" ht="14.1" customHeight="1" x14ac:dyDescent="0.25">
      <c r="A47" s="42" t="s">
        <v>30</v>
      </c>
      <c r="B47" s="40"/>
      <c r="C47" s="7">
        <v>43886676.490000002</v>
      </c>
      <c r="D47" s="7"/>
      <c r="E47" s="7">
        <v>1110004414.96</v>
      </c>
      <c r="F47" s="7"/>
      <c r="G47" s="7">
        <v>1162042430</v>
      </c>
      <c r="H47" s="7"/>
      <c r="I47" s="58">
        <f>C47/$C$65</f>
        <v>0.32268412709528754</v>
      </c>
      <c r="J47" s="57"/>
      <c r="K47" s="7">
        <v>130968608.09</v>
      </c>
      <c r="L47" s="7"/>
      <c r="M47" s="7">
        <v>1898701654.54</v>
      </c>
      <c r="N47" s="7"/>
      <c r="O47" s="7">
        <v>1735587736</v>
      </c>
      <c r="P47" s="7"/>
      <c r="Q47" s="58">
        <f>K47/$K$65</f>
        <v>0.46270071657780476</v>
      </c>
      <c r="R47" s="61"/>
      <c r="S47" s="50">
        <f>(K47-C47)/K47</f>
        <v>0.66490690303556077</v>
      </c>
    </row>
    <row r="48" spans="1:21" ht="14.1" customHeight="1" x14ac:dyDescent="0.25">
      <c r="A48" s="42" t="s">
        <v>36</v>
      </c>
      <c r="B48" s="40"/>
      <c r="C48" s="7">
        <v>3836308.06</v>
      </c>
      <c r="D48" s="7"/>
      <c r="E48" s="7">
        <v>54426376.920000002</v>
      </c>
      <c r="F48" s="7"/>
      <c r="G48" s="7">
        <v>50922971</v>
      </c>
      <c r="H48" s="7"/>
      <c r="I48" s="58">
        <f>C48/$C$65</f>
        <v>2.8207096472474671E-2</v>
      </c>
      <c r="J48" s="57"/>
      <c r="K48" s="7">
        <v>27299846.109999999</v>
      </c>
      <c r="L48" s="7"/>
      <c r="M48" s="7">
        <v>191437668.22999999</v>
      </c>
      <c r="N48" s="7"/>
      <c r="O48" s="7">
        <v>166456559</v>
      </c>
      <c r="P48" s="7"/>
      <c r="Q48" s="58">
        <f>K48/$K$65</f>
        <v>9.6447985068914194E-2</v>
      </c>
      <c r="R48" s="61"/>
      <c r="S48" s="50">
        <f>(K48-C48)/K48</f>
        <v>0.85947510309976616</v>
      </c>
    </row>
    <row r="49" spans="1:21" ht="14.1" customHeight="1" x14ac:dyDescent="0.25">
      <c r="A49" s="42" t="s">
        <v>38</v>
      </c>
      <c r="B49" s="40"/>
      <c r="C49" s="7">
        <v>0</v>
      </c>
      <c r="D49" s="7"/>
      <c r="E49" s="7">
        <v>0</v>
      </c>
      <c r="F49" s="7"/>
      <c r="G49" s="7">
        <v>0</v>
      </c>
      <c r="H49" s="7"/>
      <c r="I49" s="58">
        <f>C49/$C$65</f>
        <v>0</v>
      </c>
      <c r="J49" s="57"/>
      <c r="K49" s="7">
        <v>3758658.92</v>
      </c>
      <c r="L49" s="7"/>
      <c r="M49" s="7">
        <v>110610503.59</v>
      </c>
      <c r="N49" s="7"/>
      <c r="O49" s="7">
        <v>54248226</v>
      </c>
      <c r="P49" s="7"/>
      <c r="Q49" s="58">
        <f>K49/$K$65</f>
        <v>1.3279015490952201E-2</v>
      </c>
      <c r="R49" s="61"/>
      <c r="S49" s="50">
        <f>(K49-C49)/K49</f>
        <v>1</v>
      </c>
    </row>
    <row r="50" spans="1:21" ht="14.1" customHeight="1" x14ac:dyDescent="0.25">
      <c r="A50" s="42" t="s">
        <v>31</v>
      </c>
      <c r="B50" s="40"/>
      <c r="C50" s="7">
        <v>815652.4</v>
      </c>
      <c r="D50" s="7">
        <v>9485.48</v>
      </c>
      <c r="E50" s="7">
        <v>8156524.2300000004</v>
      </c>
      <c r="F50" s="7"/>
      <c r="G50" s="7">
        <v>7483662</v>
      </c>
      <c r="H50" s="7"/>
      <c r="I50" s="58">
        <f>C50/$C$65</f>
        <v>5.9972206545908877E-3</v>
      </c>
      <c r="J50" s="56"/>
      <c r="K50" s="7">
        <v>788021.93</v>
      </c>
      <c r="L50" s="7">
        <v>9485.48</v>
      </c>
      <c r="M50" s="7">
        <v>7978832.9800000004</v>
      </c>
      <c r="N50" s="7"/>
      <c r="O50" s="7">
        <v>8525568</v>
      </c>
      <c r="P50" s="7"/>
      <c r="Q50" s="58">
        <f>K50/$K$65</f>
        <v>2.7840130318821403E-3</v>
      </c>
      <c r="R50" s="61"/>
      <c r="S50" s="50">
        <f t="shared" ref="S50:S51" si="5">(K50-C50)/K50</f>
        <v>-3.5063072419824627E-2</v>
      </c>
    </row>
    <row r="51" spans="1:21" ht="14.1" customHeight="1" x14ac:dyDescent="0.25">
      <c r="A51" s="42" t="s">
        <v>32</v>
      </c>
      <c r="B51" s="40"/>
      <c r="C51" s="8">
        <v>10550175.9</v>
      </c>
      <c r="D51" s="7"/>
      <c r="E51" s="8">
        <v>114111331.59</v>
      </c>
      <c r="F51" s="7"/>
      <c r="G51" s="8">
        <v>115547528</v>
      </c>
      <c r="H51" s="7"/>
      <c r="I51" s="59">
        <f>C51/$C$65</f>
        <v>7.7571932378359965E-2</v>
      </c>
      <c r="J51" s="56"/>
      <c r="K51" s="8">
        <v>11092326.26</v>
      </c>
      <c r="L51" s="7"/>
      <c r="M51" s="8">
        <v>121315977.09999999</v>
      </c>
      <c r="N51" s="7"/>
      <c r="O51" s="8">
        <v>119464253</v>
      </c>
      <c r="P51" s="7"/>
      <c r="Q51" s="59">
        <f>K51/$K$65</f>
        <v>3.9188225208057953E-2</v>
      </c>
      <c r="R51" s="61"/>
      <c r="S51" s="50">
        <f t="shared" si="5"/>
        <v>4.887616423211838E-2</v>
      </c>
    </row>
    <row r="52" spans="1:21" ht="14.1" customHeight="1" x14ac:dyDescent="0.25">
      <c r="A52" s="42"/>
      <c r="B52" s="40"/>
      <c r="C52" s="7">
        <f>SUM(C47:C51)</f>
        <v>59088812.850000001</v>
      </c>
      <c r="D52" s="7"/>
      <c r="E52" s="7">
        <f>SUM(E47:E51)</f>
        <v>1286698647.7</v>
      </c>
      <c r="F52" s="7"/>
      <c r="G52" s="7">
        <f>SUM(G47:G51)</f>
        <v>1335996591</v>
      </c>
      <c r="H52" s="7"/>
      <c r="I52" s="58">
        <f>SUM(I47:I51)</f>
        <v>0.43446037660071307</v>
      </c>
      <c r="J52" s="57"/>
      <c r="K52" s="7">
        <f>SUM(K47:K51)</f>
        <v>173907461.30999997</v>
      </c>
      <c r="L52" s="7"/>
      <c r="M52" s="7">
        <f>SUM(M47:M51)</f>
        <v>2330044636.4400001</v>
      </c>
      <c r="N52" s="7"/>
      <c r="O52" s="7">
        <f>SUM(O47:O51)</f>
        <v>2084282342</v>
      </c>
      <c r="P52" s="7"/>
      <c r="Q52" s="58">
        <f>SUM(Q47:Q51)</f>
        <v>0.61439995537761127</v>
      </c>
      <c r="R52" s="61"/>
      <c r="S52" s="74">
        <f>(K52-C52)/K52</f>
        <v>0.6602284203052633</v>
      </c>
    </row>
    <row r="53" spans="1:21" ht="14.1" customHeight="1" thickBot="1" x14ac:dyDescent="0.3">
      <c r="A53" s="34"/>
      <c r="B53" s="35"/>
      <c r="C53" s="34"/>
      <c r="D53" s="10"/>
      <c r="E53" s="10"/>
      <c r="F53" s="10"/>
      <c r="G53" s="10"/>
      <c r="H53" s="10"/>
      <c r="I53" s="48"/>
      <c r="J53" s="57"/>
      <c r="K53" s="4"/>
      <c r="L53" s="4"/>
      <c r="M53" s="4"/>
      <c r="N53" s="4"/>
      <c r="O53" s="4"/>
      <c r="P53" s="4"/>
      <c r="Q53" s="55"/>
      <c r="R53" s="61"/>
      <c r="S53" s="48"/>
    </row>
    <row r="54" spans="1:21" s="4" customFormat="1" ht="34.5" customHeight="1" thickBot="1" x14ac:dyDescent="0.3">
      <c r="A54" s="129" t="s">
        <v>29</v>
      </c>
      <c r="B54" s="130"/>
      <c r="C54" s="28">
        <f>C52</f>
        <v>59088812.850000001</v>
      </c>
      <c r="D54" s="28"/>
      <c r="E54" s="28">
        <f>E52</f>
        <v>1286698647.7</v>
      </c>
      <c r="F54" s="28"/>
      <c r="G54" s="28">
        <f>G52</f>
        <v>1335996591</v>
      </c>
      <c r="H54" s="28"/>
      <c r="I54" s="62">
        <f>I52</f>
        <v>0.43446037660071307</v>
      </c>
      <c r="J54" s="31"/>
      <c r="K54" s="28">
        <f>K52</f>
        <v>173907461.30999997</v>
      </c>
      <c r="L54" s="28"/>
      <c r="M54" s="28">
        <f>M52</f>
        <v>2330044636.4400001</v>
      </c>
      <c r="N54" s="28"/>
      <c r="O54" s="28">
        <f>O52</f>
        <v>2084282342</v>
      </c>
      <c r="P54" s="28"/>
      <c r="Q54" s="29">
        <f>K54/$K$65</f>
        <v>0.61439995537761116</v>
      </c>
      <c r="R54" s="31"/>
      <c r="S54" s="29">
        <f>(K54-C54)/K54</f>
        <v>0.6602284203052633</v>
      </c>
      <c r="U54"/>
    </row>
    <row r="55" spans="1:21" s="4" customFormat="1" ht="14.1" customHeight="1" thickBot="1" x14ac:dyDescent="0.3">
      <c r="A55" s="42"/>
      <c r="B55" s="40"/>
      <c r="C55" s="49"/>
      <c r="D55" s="7"/>
      <c r="E55" s="7"/>
      <c r="F55" s="7"/>
      <c r="G55" s="7"/>
      <c r="H55" s="7"/>
      <c r="I55" s="50"/>
      <c r="J55" s="56"/>
      <c r="Q55" s="55"/>
      <c r="R55" s="61"/>
      <c r="S55" s="50"/>
    </row>
    <row r="56" spans="1:21" s="4" customFormat="1" ht="14.1" customHeight="1" thickBot="1" x14ac:dyDescent="0.3">
      <c r="A56" s="125" t="s">
        <v>33</v>
      </c>
      <c r="B56" s="126"/>
      <c r="C56" s="120"/>
      <c r="D56" s="121"/>
      <c r="E56" s="121"/>
      <c r="F56" s="121"/>
      <c r="G56" s="121"/>
      <c r="H56" s="121"/>
      <c r="I56" s="122"/>
      <c r="J56" s="124"/>
      <c r="K56" s="119"/>
      <c r="L56" s="119"/>
      <c r="M56" s="119"/>
      <c r="N56" s="119"/>
      <c r="O56" s="119"/>
      <c r="P56" s="119"/>
      <c r="Q56" s="127"/>
      <c r="R56" s="124"/>
      <c r="S56" s="122"/>
    </row>
    <row r="57" spans="1:21" s="4" customFormat="1" ht="14.1" customHeight="1" x14ac:dyDescent="0.25">
      <c r="A57" s="43"/>
      <c r="B57" s="44"/>
      <c r="C57" s="52"/>
      <c r="D57" s="11"/>
      <c r="E57" s="11"/>
      <c r="F57" s="11"/>
      <c r="G57" s="11"/>
      <c r="H57" s="11"/>
      <c r="I57" s="53"/>
      <c r="J57" s="56"/>
      <c r="K57" s="1"/>
      <c r="L57" s="1"/>
      <c r="M57" s="1"/>
      <c r="N57" s="1"/>
      <c r="O57" s="1"/>
      <c r="P57" s="1"/>
      <c r="Q57" s="60"/>
      <c r="R57" s="56"/>
      <c r="S57" s="53"/>
    </row>
    <row r="58" spans="1:21" s="4" customFormat="1" ht="14.1" customHeight="1" x14ac:dyDescent="0.25">
      <c r="A58" s="37" t="s">
        <v>34</v>
      </c>
      <c r="B58" s="40"/>
      <c r="C58" s="49"/>
      <c r="D58" s="7"/>
      <c r="E58" s="7"/>
      <c r="F58" s="7"/>
      <c r="G58" s="7"/>
      <c r="H58" s="7"/>
      <c r="I58" s="50"/>
      <c r="J58" s="56"/>
      <c r="K58" s="1"/>
      <c r="L58" s="1"/>
      <c r="M58" s="1"/>
      <c r="N58" s="1"/>
      <c r="O58" s="1"/>
      <c r="P58" s="1"/>
      <c r="Q58" s="60"/>
      <c r="R58" s="56"/>
      <c r="S58" s="50"/>
    </row>
    <row r="59" spans="1:21" s="4" customFormat="1" ht="14.1" customHeight="1" x14ac:dyDescent="0.25">
      <c r="A59" s="42" t="s">
        <v>39</v>
      </c>
      <c r="B59" s="40"/>
      <c r="C59" s="7">
        <v>39.32</v>
      </c>
      <c r="D59" s="1"/>
      <c r="E59" s="7">
        <v>2286143.36</v>
      </c>
      <c r="F59" s="1"/>
      <c r="G59" s="7">
        <v>16885</v>
      </c>
      <c r="H59" s="7"/>
      <c r="I59" s="58">
        <f>C59/$C$65</f>
        <v>2.8910687461780742E-7</v>
      </c>
      <c r="J59" s="1"/>
      <c r="K59" s="7">
        <v>48679.82</v>
      </c>
      <c r="L59" s="1"/>
      <c r="M59" s="7">
        <v>11897639.449999999</v>
      </c>
      <c r="N59" s="1"/>
      <c r="O59" s="7">
        <v>108855</v>
      </c>
      <c r="P59" s="1"/>
      <c r="Q59" s="58">
        <f>K59/$K$65</f>
        <v>1.7198157577883252E-4</v>
      </c>
      <c r="R59" s="56"/>
      <c r="S59" s="50">
        <f>(K59-C59)/K59</f>
        <v>0.99919227310207803</v>
      </c>
    </row>
    <row r="60" spans="1:21" s="4" customFormat="1" ht="14.1" customHeight="1" x14ac:dyDescent="0.25">
      <c r="A60" s="43"/>
      <c r="B60" s="44"/>
      <c r="C60" s="71">
        <f>SUM(C59:C59)</f>
        <v>39.32</v>
      </c>
      <c r="D60" s="7"/>
      <c r="E60" s="72">
        <f>SUM(E59:E59)</f>
        <v>2286143.36</v>
      </c>
      <c r="F60" s="7"/>
      <c r="G60" s="72">
        <f>SUM(G59:G59)</f>
        <v>16885</v>
      </c>
      <c r="H60" s="7"/>
      <c r="I60" s="73">
        <f>SUM(I59:I59)</f>
        <v>2.8910687461780742E-7</v>
      </c>
      <c r="J60" s="56"/>
      <c r="K60" s="72">
        <f>SUM(K59:K59)</f>
        <v>48679.82</v>
      </c>
      <c r="L60" s="7"/>
      <c r="M60" s="72">
        <f>SUM(M59:M59)</f>
        <v>11897639.449999999</v>
      </c>
      <c r="N60" s="7"/>
      <c r="O60" s="72">
        <f>SUM(O59:O59)</f>
        <v>108855</v>
      </c>
      <c r="P60" s="7"/>
      <c r="Q60" s="78">
        <f>SUM(Q59:Q59)</f>
        <v>1.7198157577883252E-4</v>
      </c>
      <c r="R60" s="1"/>
      <c r="S60" s="74">
        <f>(K60-C60)/K60</f>
        <v>0.99919227310207803</v>
      </c>
    </row>
    <row r="61" spans="1:21" s="1" customFormat="1" ht="14.1" customHeight="1" thickBot="1" x14ac:dyDescent="0.3">
      <c r="A61" s="42"/>
      <c r="B61" s="44"/>
      <c r="C61" s="52"/>
      <c r="D61" s="11"/>
      <c r="E61" s="11"/>
      <c r="F61" s="11"/>
      <c r="G61" s="11"/>
      <c r="H61" s="11"/>
      <c r="I61" s="53"/>
      <c r="J61" s="56"/>
      <c r="Q61" s="60"/>
      <c r="R61" s="56"/>
      <c r="S61" s="53"/>
    </row>
    <row r="62" spans="1:21" ht="14.1" customHeight="1" thickBot="1" x14ac:dyDescent="0.3">
      <c r="A62" s="25" t="s">
        <v>35</v>
      </c>
      <c r="B62" s="26"/>
      <c r="C62" s="27">
        <f>C60</f>
        <v>39.32</v>
      </c>
      <c r="D62" s="63"/>
      <c r="E62" s="28">
        <f>E60</f>
        <v>2286143.36</v>
      </c>
      <c r="F62" s="28"/>
      <c r="G62" s="28">
        <f>G60</f>
        <v>16885</v>
      </c>
      <c r="H62" s="63"/>
      <c r="I62" s="62">
        <f>I60</f>
        <v>2.8910687461780742E-7</v>
      </c>
      <c r="J62" s="64"/>
      <c r="K62" s="28">
        <f>K60</f>
        <v>48679.82</v>
      </c>
      <c r="L62" s="63"/>
      <c r="M62" s="28">
        <f>M60</f>
        <v>11897639.449999999</v>
      </c>
      <c r="N62" s="28"/>
      <c r="O62" s="28">
        <f>O60</f>
        <v>108855</v>
      </c>
      <c r="P62" s="63"/>
      <c r="Q62" s="62">
        <f>Q60</f>
        <v>1.7198157577883252E-4</v>
      </c>
      <c r="R62" s="31"/>
      <c r="S62" s="29">
        <f>(K62-C62)/K62</f>
        <v>0.99919227310207803</v>
      </c>
    </row>
    <row r="63" spans="1:21" s="4" customFormat="1" ht="14.1" customHeight="1" x14ac:dyDescent="0.25">
      <c r="A63" s="41"/>
      <c r="B63" s="40"/>
      <c r="C63" s="49"/>
      <c r="D63" s="7"/>
      <c r="E63" s="7"/>
      <c r="F63" s="7"/>
      <c r="G63" s="7"/>
      <c r="H63" s="7"/>
      <c r="I63" s="50"/>
      <c r="J63" s="57"/>
      <c r="Q63" s="55"/>
      <c r="R63" s="61"/>
      <c r="S63" s="50"/>
    </row>
    <row r="64" spans="1:21" ht="14.1" customHeight="1" thickBot="1" x14ac:dyDescent="0.3">
      <c r="A64" s="41"/>
      <c r="B64" s="40"/>
      <c r="C64" s="49"/>
      <c r="D64" s="7"/>
      <c r="E64" s="7"/>
      <c r="F64" s="7"/>
      <c r="G64" s="7"/>
      <c r="H64" s="7"/>
      <c r="I64" s="50"/>
      <c r="J64" s="57"/>
      <c r="K64" s="4"/>
      <c r="L64" s="4"/>
      <c r="M64" s="4"/>
      <c r="N64" s="4"/>
      <c r="O64" s="4"/>
      <c r="P64" s="4"/>
      <c r="Q64" s="55"/>
      <c r="R64" s="61"/>
      <c r="S64" s="50"/>
    </row>
    <row r="65" spans="1:21" s="15" customFormat="1" ht="20.25" thickBot="1" x14ac:dyDescent="0.4">
      <c r="A65" s="32" t="s">
        <v>17</v>
      </c>
      <c r="B65" s="33"/>
      <c r="C65" s="65">
        <f>C42+C54+C62</f>
        <v>136005067.50999999</v>
      </c>
      <c r="D65" s="66"/>
      <c r="E65" s="66">
        <f>E42+E54+E62</f>
        <v>3045053472.3000002</v>
      </c>
      <c r="F65" s="66"/>
      <c r="G65" s="66">
        <f>G42+G54+G62</f>
        <v>3175052339</v>
      </c>
      <c r="H65" s="66"/>
      <c r="I65" s="67">
        <f>I42+I54+I62</f>
        <v>1.0000000000000002</v>
      </c>
      <c r="J65" s="68"/>
      <c r="K65" s="66">
        <f>K42+K54+K62</f>
        <v>283052529.19999999</v>
      </c>
      <c r="L65" s="66"/>
      <c r="M65" s="66">
        <f>M42+M54+M62</f>
        <v>4480530035.6099997</v>
      </c>
      <c r="N65" s="66"/>
      <c r="O65" s="66">
        <f>O42+O54+O62</f>
        <v>4296373670</v>
      </c>
      <c r="P65" s="66"/>
      <c r="Q65" s="67">
        <f>Q42+Q54+Q62</f>
        <v>0.99999999999999989</v>
      </c>
      <c r="R65" s="31"/>
      <c r="S65" s="67">
        <f>(K65-C65)/K65</f>
        <v>0.51950590975323463</v>
      </c>
      <c r="U65" s="77"/>
    </row>
    <row r="66" spans="1:21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21" s="15" customFormat="1" ht="14.1" customHeight="1" x14ac:dyDescent="0.25">
      <c r="A67" s="9"/>
      <c r="B67" s="14"/>
      <c r="C67" s="11"/>
      <c r="D67" s="11"/>
      <c r="E67" s="11"/>
      <c r="F67" s="11"/>
      <c r="G67" s="11"/>
      <c r="H67" s="11"/>
      <c r="I67" s="12"/>
      <c r="J67" s="6"/>
    </row>
    <row r="68" spans="1:21" ht="14.1" customHeight="1" x14ac:dyDescent="0.25">
      <c r="A68" s="2"/>
      <c r="B68" s="2"/>
      <c r="C68" s="2"/>
      <c r="D68" s="2"/>
      <c r="E68" s="2"/>
      <c r="F68" s="2"/>
      <c r="G68" s="2"/>
      <c r="H68" s="2"/>
      <c r="I68" s="5"/>
      <c r="J68" s="13"/>
    </row>
    <row r="69" spans="1:21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21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6"/>
    </row>
    <row r="71" spans="1:21" ht="14.1" customHeight="1" x14ac:dyDescent="0.25">
      <c r="A71" s="16"/>
      <c r="B71" s="16"/>
      <c r="C71" s="17"/>
      <c r="D71" s="17"/>
      <c r="E71" s="17"/>
      <c r="F71" s="17"/>
      <c r="G71" s="18"/>
      <c r="H71" s="18"/>
      <c r="I71" s="19"/>
      <c r="J71" s="1"/>
    </row>
    <row r="72" spans="1:21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21" ht="14.1" customHeight="1" x14ac:dyDescent="0.25">
      <c r="A73" s="20"/>
      <c r="B73" s="21"/>
      <c r="C73" s="22"/>
      <c r="D73" s="22"/>
      <c r="G73" s="20"/>
      <c r="H73" s="20"/>
      <c r="I73" s="23"/>
      <c r="J73" s="1"/>
    </row>
    <row r="74" spans="1:21" ht="14.1" customHeight="1" x14ac:dyDescent="0.25">
      <c r="C74" s="22"/>
      <c r="D74" s="22"/>
      <c r="J74" s="1"/>
    </row>
    <row r="75" spans="1:21" ht="14.1" customHeight="1" x14ac:dyDescent="0.25">
      <c r="J75" s="1"/>
    </row>
    <row r="76" spans="1:21" ht="14.1" customHeight="1" x14ac:dyDescent="0.25">
      <c r="C76" s="22"/>
      <c r="D76" s="22"/>
      <c r="J76" s="1"/>
    </row>
    <row r="77" spans="1:21" ht="14.1" customHeight="1" x14ac:dyDescent="0.25">
      <c r="J77" s="1"/>
    </row>
    <row r="78" spans="1:21" ht="14.1" customHeight="1" x14ac:dyDescent="0.25">
      <c r="J78" s="1"/>
    </row>
    <row r="79" spans="1:21" ht="14.1" customHeight="1" x14ac:dyDescent="0.25">
      <c r="J79" s="1"/>
    </row>
    <row r="80" spans="1:21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J82" s="1"/>
    </row>
    <row r="83" spans="2:10" ht="14.1" customHeight="1" x14ac:dyDescent="0.25">
      <c r="B83" s="21"/>
      <c r="J83" s="1"/>
    </row>
    <row r="84" spans="2:10" ht="14.1" customHeight="1" x14ac:dyDescent="0.25">
      <c r="B84" s="21"/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  <row r="97" spans="10:10" ht="14.1" customHeight="1" x14ac:dyDescent="0.25">
      <c r="J97" s="1"/>
    </row>
  </sheetData>
  <mergeCells count="6">
    <mergeCell ref="A54:B54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2025-12-17T20:44:45Z</cp:lastPrinted>
  <dcterms:created xsi:type="dcterms:W3CDTF">2009-02-19T19:53:26Z</dcterms:created>
  <dcterms:modified xsi:type="dcterms:W3CDTF">2025-12-17T20:44:47Z</dcterms:modified>
</cp:coreProperties>
</file>